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Contabilidad\CONTABILIDAD 2025\Estados Financieros\"/>
    </mc:Choice>
  </mc:AlternateContent>
  <xr:revisionPtr revIDLastSave="0" documentId="13_ncr:1_{56A6DEE0-C38A-4D11-B51B-20B4498D27F2}" xr6:coauthVersionLast="47" xr6:coauthVersionMax="47" xr10:uidLastSave="{00000000-0000-0000-0000-000000000000}"/>
  <bookViews>
    <workbookView xWindow="810" yWindow="-120" windowWidth="28110" windowHeight="16440" tabRatio="912" firstSheet="1" activeTab="1" xr2:uid="{00000000-000D-0000-FFFF-FFFF00000000}"/>
  </bookViews>
  <sheets>
    <sheet name="Balanza Comprobacion" sheetId="31" r:id="rId1"/>
    <sheet name="Est. Situacion F." sheetId="18" r:id="rId2"/>
    <sheet name="Est. Resultado F.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</sheets>
  <externalReferences>
    <externalReference r:id="rId18"/>
  </externalReferences>
  <definedNames>
    <definedName name="_xlnm.Print_Area" localSheetId="1">'Est. Situacion F.'!$A$1:$G$72</definedName>
  </definedNames>
  <calcPr calcId="181029"/>
</workbook>
</file>

<file path=xl/calcChain.xml><?xml version="1.0" encoding="utf-8"?>
<calcChain xmlns="http://schemas.openxmlformats.org/spreadsheetml/2006/main">
  <c r="F22" i="19" l="1"/>
  <c r="B9" i="16" l="1"/>
  <c r="B166" i="17"/>
  <c r="B138" i="17"/>
  <c r="B127" i="17"/>
  <c r="B110" i="17"/>
  <c r="B99" i="17"/>
  <c r="B140" i="17"/>
  <c r="B106" i="17"/>
  <c r="B43" i="17"/>
  <c r="B117" i="17"/>
  <c r="B70" i="17"/>
  <c r="F37" i="18"/>
  <c r="C4" i="20"/>
  <c r="B10" i="16" l="1"/>
  <c r="B129" i="17" l="1"/>
  <c r="B171" i="17" l="1"/>
  <c r="B25" i="16" l="1"/>
  <c r="B165" i="17" l="1"/>
  <c r="C23" i="8" l="1"/>
  <c r="F34" i="18" l="1"/>
  <c r="B12" i="17" l="1"/>
  <c r="B25" i="17" l="1"/>
  <c r="B50" i="17"/>
  <c r="B56" i="17"/>
  <c r="F179" i="31" l="1"/>
  <c r="E179" i="31"/>
  <c r="B81" i="17" l="1"/>
  <c r="B16" i="9" l="1"/>
  <c r="F13" i="18" s="1"/>
  <c r="B188" i="17" l="1"/>
  <c r="F34" i="19" l="1"/>
  <c r="F43" i="20" l="1"/>
  <c r="F26" i="20"/>
  <c r="B35" i="17"/>
  <c r="B37" i="17"/>
  <c r="B161" i="17"/>
  <c r="B26" i="16" l="1"/>
  <c r="F10" i="19" s="1"/>
  <c r="F13" i="19" s="1"/>
  <c r="C34" i="8"/>
  <c r="B67" i="17"/>
  <c r="M8" i="21"/>
  <c r="F24" i="18"/>
  <c r="F27" i="18" s="1"/>
  <c r="B11" i="17" l="1"/>
  <c r="B10" i="17" s="1"/>
  <c r="C36" i="8"/>
  <c r="F10" i="18" s="1"/>
  <c r="E195" i="31"/>
  <c r="F16" i="19" l="1"/>
  <c r="B12" i="12"/>
  <c r="B13" i="27" l="1"/>
  <c r="B13" i="14"/>
  <c r="B19" i="7"/>
  <c r="F39" i="18" l="1"/>
  <c r="F42" i="18" s="1"/>
  <c r="F17" i="18"/>
  <c r="F29" i="18" s="1"/>
  <c r="B22" i="11"/>
  <c r="B34" i="11"/>
  <c r="B14" i="11"/>
  <c r="B35" i="11" l="1"/>
  <c r="B13" i="10"/>
  <c r="B13" i="22" l="1"/>
  <c r="F45" i="18" s="1"/>
  <c r="F51" i="18" l="1"/>
  <c r="F52" i="18" s="1"/>
  <c r="J180" i="31"/>
  <c r="C23" i="2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B2" i="21"/>
  <c r="C65" i="20"/>
  <c r="H58" i="20"/>
  <c r="F58" i="20"/>
  <c r="H43" i="20"/>
  <c r="H26" i="20"/>
  <c r="H7" i="20"/>
  <c r="F7" i="20"/>
  <c r="C2" i="20"/>
  <c r="H34" i="19"/>
  <c r="H22" i="19"/>
  <c r="H23" i="19" s="1"/>
  <c r="H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3" i="17" l="1"/>
  <c r="B61" i="17"/>
  <c r="B42" i="17" s="1"/>
  <c r="B98" i="17"/>
  <c r="B102" i="17"/>
  <c r="C184" i="17"/>
  <c r="K184" i="17"/>
  <c r="J184" i="17"/>
  <c r="B97" i="17" l="1"/>
  <c r="B41" i="17" s="1"/>
  <c r="F18" i="19" s="1"/>
  <c r="F23" i="19" s="1"/>
  <c r="I184" i="17"/>
  <c r="B184" i="17" l="1"/>
  <c r="F29" i="19"/>
  <c r="H184" i="17"/>
  <c r="G184" i="17" l="1"/>
  <c r="F57" i="18" l="1"/>
  <c r="F55" i="18" s="1"/>
  <c r="F60" i="18" s="1"/>
  <c r="F62" i="18" s="1"/>
  <c r="F184" i="17"/>
  <c r="D184" i="17"/>
  <c r="E184" i="17"/>
  <c r="B11" i="15" l="1"/>
  <c r="B12" i="15"/>
  <c r="J6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1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<sst xmlns="http://schemas.openxmlformats.org/spreadsheetml/2006/main" count="946" uniqueCount="609">
  <si>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</si>
  <si>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</si>
  <si>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</si>
  <si>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</si>
  <si>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</si>
  <si>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</si>
  <si>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</si>
  <si>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</si>
  <si>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</si>
  <si>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</si>
  <si>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</si>
  <si>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</si>
  <si>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</si>
  <si>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</si>
  <si>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</si>
  <si>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</si>
  <si>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</si>
  <si>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</si>
  <si>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</si>
  <si>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</si>
  <si>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</si>
  <si>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</si>
  <si>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</si>
  <si>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</si>
  <si>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</si>
  <si>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</si>
  <si>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</si>
  <si>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</si>
  <si>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</si>
  <si>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</si>
  <si>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</si>
  <si>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</si>
  <si>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</si>
  <si>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</si>
  <si>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</si>
  <si>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</si>
  <si>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</si>
  <si>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</si>
  <si>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</si>
  <si>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</si>
  <si>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</si>
  <si>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</si>
  <si>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</si>
  <si>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</si>
  <si>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</si>
  <si>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</si>
  <si>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</si>
  <si>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</si>
  <si>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</si>
  <si>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</si>
  <si>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</si>
  <si>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</si>
  <si>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</si>
  <si>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</si>
  <si>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</si>
  <si>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</si>
  <si>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</si>
  <si>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</si>
  <si>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</si>
  <si>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</si>
  <si>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</si>
  <si>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</si>
  <si>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</si>
  <si>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</si>
  <si>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</si>
  <si>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</si>
  <si>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</si>
  <si>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</si>
  <si>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</si>
  <si>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</si>
  <si>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</si>
  <si>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</si>
  <si>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</si>
  <si>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</si>
  <si>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</si>
  <si>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</si>
  <si>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</si>
  <si>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</si>
  <si>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</si>
  <si>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</si>
  <si>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</si>
  <si>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</si>
  <si>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</si>
  <si>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</si>
  <si>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</si>
  <si>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</si>
  <si>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</si>
  <si>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</si>
  <si>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</si>
  <si>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</si>
  <si>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</si>
  <si>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</si>
  <si>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</si>
  <si>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</si>
  <si>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</si>
  <si>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</si>
  <si>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</si>
  <si>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</si>
  <si>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</si>
  <si>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</si>
  <si>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</si>
  <si>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</si>
  <si>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</si>
  <si>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</si>
  <si>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</si>
  <si>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</si>
  <si>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</si>
  <si>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</si>
  <si>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</si>
  <si>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</si>
  <si>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SNS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</si>
  <si>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</si>
  <si>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</si>
  <si>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</si>
  <si>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</si>
  <si>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</si>
  <si>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</si>
  <si>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</si>
  <si>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</si>
  <si>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</si>
  <si>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</si>
  <si>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</si>
  <si>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</si>
  <si>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</si>
  <si>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Cede Central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</si>
  <si>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</si>
  <si>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</si>
  <si>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</si>
  <si>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</si>
  <si>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</si>
  <si>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</si>
  <si>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</si>
  <si>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</si>
  <si>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</si>
  <si>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</si>
  <si>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</si>
  <si>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</si>
  <si>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</si>
  <si>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</si>
  <si>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</si>
  <si>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</si>
  <si>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</si>
  <si>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</si>
  <si>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</si>
  <si>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</si>
  <si>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</si>
  <si>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Mobiliarios y Equipos de Oficinas</t>
  </si>
  <si>
    <t>Equipos de Transporte y Otros</t>
  </si>
  <si>
    <t>Costos:</t>
  </si>
  <si>
    <t>Saldos al inicio</t>
  </si>
  <si>
    <t>Adiciones</t>
  </si>
  <si>
    <t>Retiros</t>
  </si>
  <si>
    <t>Saldo al final</t>
  </si>
  <si>
    <t>Depreciación acumulada:</t>
  </si>
  <si>
    <t>Mobiliarios y equipos, neto</t>
  </si>
  <si>
    <t>Saldos al inicio Mob. Y Eq.</t>
  </si>
  <si>
    <t>Saldos al inicio de Equipo de Trans.</t>
  </si>
  <si>
    <t>Cargo del período Mob. Y Eq.</t>
  </si>
  <si>
    <t>Cargo del período Equipo de Trans.</t>
  </si>
  <si>
    <t>Retiros Mob. Y Equipo</t>
  </si>
  <si>
    <t>Retiros Equipo de Trans.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</si>
  <si>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</si>
  <si>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</si>
  <si>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</si>
  <si>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</si>
  <si>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</si>
  <si>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</si>
  <si>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</si>
  <si>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</si>
  <si>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</si>
  <si>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</si>
  <si>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</si>
  <si>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</si>
  <si>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</si>
  <si>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</si>
  <si>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</si>
  <si>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</si>
  <si>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</si>
  <si>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</si>
  <si>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</si>
  <si>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</si>
  <si>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</si>
  <si>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</si>
  <si>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</si>
  <si>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</si>
  <si>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</si>
  <si>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</si>
  <si>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</si>
  <si>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</si>
  <si>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</si>
  <si>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</si>
  <si>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</si>
  <si>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</si>
  <si>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</si>
  <si>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</si>
  <si>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</si>
  <si>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</si>
  <si>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</si>
  <si>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</si>
  <si>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</si>
  <si>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</si>
  <si>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</si>
  <si>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</si>
  <si>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</si>
  <si>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</si>
  <si>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</si>
  <si>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</si>
  <si>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</si>
  <si>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</si>
  <si>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</si>
  <si>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</si>
  <si>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</si>
  <si>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</si>
  <si>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</si>
  <si>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</si>
  <si>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</si>
  <si>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</si>
  <si>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</si>
  <si>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</si>
  <si>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</si>
  <si>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</si>
  <si>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</si>
  <si>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</si>
  <si>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</si>
  <si>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</si>
  <si>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</si>
  <si>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</si>
  <si>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</si>
  <si>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</si>
  <si>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</si>
  <si>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</si>
  <si>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</si>
  <si>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</si>
  <si>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</si>
  <si>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</si>
  <si>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</si>
  <si>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</si>
  <si>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</si>
  <si>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</si>
  <si>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</si>
  <si>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</si>
  <si>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</si>
  <si>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</si>
  <si>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</si>
  <si>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</si>
  <si>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</si>
  <si>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</si>
  <si>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</si>
  <si>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</si>
  <si>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</si>
  <si>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</si>
  <si>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</si>
  <si>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</si>
  <si>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</si>
  <si>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</si>
  <si>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</si>
  <si>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</si>
  <si>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</si>
  <si>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</si>
  <si>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</si>
  <si>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</si>
  <si>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</si>
  <si>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</si>
  <si>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</si>
  <si>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</si>
  <si>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</si>
  <si>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</si>
  <si>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</si>
  <si>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</si>
  <si>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</si>
  <si>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</si>
  <si>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</si>
  <si>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</si>
  <si>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</si>
  <si>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</si>
  <si>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</si>
  <si>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</si>
  <si>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</si>
  <si>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</si>
  <si>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</si>
  <si>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</si>
  <si>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</si>
  <si>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</si>
  <si>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</si>
  <si>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</si>
  <si>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</si>
  <si>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</si>
  <si>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</si>
  <si>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</si>
  <si>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</si>
  <si>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</si>
  <si>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</si>
  <si>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</si>
  <si>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</si>
  <si>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</si>
  <si>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</si>
  <si>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</si>
  <si>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</si>
  <si>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</si>
  <si>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</si>
  <si>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</si>
  <si>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</si>
  <si>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</si>
  <si>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</si>
  <si>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</si>
  <si>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</si>
  <si>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</si>
  <si>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</si>
  <si>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</si>
  <si>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</si>
  <si>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</si>
  <si>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</si>
  <si>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</si>
  <si>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</si>
  <si>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</si>
  <si>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</si>
  <si>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</si>
  <si>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</si>
  <si>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</si>
  <si>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</si>
  <si>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</si>
  <si>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</si>
  <si>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</si>
  <si>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</si>
  <si>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</si>
  <si>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</si>
  <si>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</si>
  <si>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</si>
  <si>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</si>
  <si>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</si>
  <si>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Mueble y Equipos de Oficina</t>
  </si>
  <si>
    <t>Instrumentos Medicos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</si>
  <si>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</si>
  <si>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</si>
  <si>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</si>
  <si>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</si>
  <si>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</si>
  <si>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</si>
  <si>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</si>
  <si>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 xml:space="preserve">Inventario de  Material Med. Quirurjicos. </t>
  </si>
  <si>
    <t>Inventario Medicamentos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</si>
  <si>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</si>
  <si>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</si>
  <si>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</si>
  <si>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</si>
  <si>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</si>
  <si>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</si>
  <si>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</si>
  <si>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</si>
  <si>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</si>
  <si>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</si>
  <si>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</si>
  <si>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</si>
  <si>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</si>
  <si>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</si>
  <si>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</si>
  <si>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</si>
  <si>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</si>
  <si>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</si>
  <si>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</si>
  <si>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</si>
  <si>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</si>
  <si>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</si>
  <si>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</si>
  <si>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</si>
  <si>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</si>
  <si>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</si>
  <si>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</si>
  <si>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</si>
  <si>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</si>
  <si>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</si>
  <si>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</si>
  <si>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</si>
  <si>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</si>
  <si>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</si>
  <si>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</si>
  <si>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</si>
  <si>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</si>
  <si>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</si>
  <si>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</si>
  <si>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</si>
  <si>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</si>
  <si>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</si>
  <si>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</si>
  <si>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</si>
  <si>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</si>
  <si>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</si>
  <si>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</si>
  <si>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</si>
  <si>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</si>
  <si>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</si>
  <si>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</si>
  <si>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</si>
  <si>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</si>
  <si>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</si>
  <si>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</si>
  <si>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</si>
  <si>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</si>
  <si>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</si>
  <si>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</si>
  <si>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</si>
  <si>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</si>
  <si>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</si>
  <si>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</si>
  <si>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</si>
  <si>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</si>
  <si>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</si>
  <si>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</si>
  <si>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</si>
  <si>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</si>
  <si>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</si>
  <si>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</si>
  <si>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</si>
  <si>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</si>
  <si>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</si>
  <si>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</si>
  <si>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</si>
  <si>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</si>
  <si>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</si>
  <si>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>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</si>
  <si>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</si>
  <si>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</si>
  <si>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</si>
  <si>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</si>
  <si>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</si>
  <si>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</si>
  <si>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</si>
  <si>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</si>
  <si>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</si>
  <si>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</si>
  <si>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</si>
  <si>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</si>
  <si>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</si>
  <si>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</si>
  <si>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</si>
  <si>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</si>
  <si>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</si>
  <si>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</si>
  <si>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</si>
  <si>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</si>
  <si>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</si>
  <si>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</si>
  <si>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</si>
  <si>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</si>
  <si>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</si>
  <si>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</si>
  <si>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</si>
  <si>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</si>
  <si>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</si>
  <si>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</si>
  <si>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</si>
  <si>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Diferencia para control debe ser cero</t>
  </si>
  <si>
    <t>Alquiler de equipo educacional</t>
  </si>
  <si>
    <t>Mantenimiento y reparación de obras civiles en instalaciones varias</t>
  </si>
  <si>
    <t>Instalaciones eléctricas</t>
  </si>
  <si>
    <t>Mantenimiento y reparación de equipo para computación</t>
  </si>
  <si>
    <t>Mantenimiento y reparación de muebles y equipos de oficina</t>
  </si>
  <si>
    <t>Equipo de telecomunicaciones y señalamiento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</si>
  <si>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</si>
  <si>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</si>
  <si>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</si>
  <si>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</si>
  <si>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</si>
  <si>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</si>
  <si>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</si>
  <si>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</si>
  <si>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Balanza de comprobación</t>
  </si>
  <si>
    <t>**</t>
  </si>
  <si>
    <t xml:space="preserve">Cuentas </t>
  </si>
  <si>
    <t>DB</t>
  </si>
  <si>
    <t>CR</t>
  </si>
  <si>
    <t>Efectivo y Banco</t>
  </si>
  <si>
    <t>Cuentas por cobrar funcionarios y empleados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</si>
  <si>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</si>
  <si>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</si>
  <si>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</si>
  <si>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</si>
  <si>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</si>
  <si>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</si>
  <si>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</si>
  <si>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</si>
  <si>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</si>
  <si>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</si>
  <si>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</si>
  <si>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</si>
  <si>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</si>
  <si>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</si>
  <si>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</si>
  <si>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2.2.5.4.01</t>
  </si>
  <si>
    <t>SEGUROS</t>
  </si>
  <si>
    <t>2.2.6.3.01</t>
  </si>
  <si>
    <t>Seguro de personas</t>
  </si>
  <si>
    <t>CONSERV., REPS. MENORES E INSTALACIONES TEMP.</t>
  </si>
  <si>
    <t>2.2.7.1.07</t>
  </si>
  <si>
    <t>2.2.7.2.05</t>
  </si>
  <si>
    <t>Mant. y rep. De equipo de transporte, tracción y elevación</t>
  </si>
  <si>
    <t xml:space="preserve">OTROS SERVICIOS NO PERSONALES </t>
  </si>
  <si>
    <t>2.2.8.3.01</t>
  </si>
  <si>
    <t>Activos prepagados</t>
  </si>
  <si>
    <t>2.2.8.7.04</t>
  </si>
  <si>
    <t>MATERIALES Y SUMINISTROS</t>
  </si>
  <si>
    <t>ALIMENTOS Y PRODUCTOS AGROFORESTALES</t>
  </si>
  <si>
    <t>2.3.1.1.01</t>
  </si>
  <si>
    <t>2.3.1.3.03</t>
  </si>
  <si>
    <t>TEXTILES Y VESTUARIOS</t>
  </si>
  <si>
    <t>2.3.2.1.01</t>
  </si>
  <si>
    <t>2.3.2.2.01</t>
  </si>
  <si>
    <t>2.3.2.3.01</t>
  </si>
  <si>
    <t>PRODUCTOS DE PAPEL, CARTÓN E IMPRESO</t>
  </si>
  <si>
    <t>2.3.3.1.01</t>
  </si>
  <si>
    <t>2.3.3.2.01</t>
  </si>
  <si>
    <t>2.3.3.3.01</t>
  </si>
  <si>
    <t>2.3.4.1.01</t>
  </si>
  <si>
    <t>PRODUCTOS DE CUERO, CAUCHO Y PLÁSTICOS</t>
  </si>
  <si>
    <t>2.3.5.2.01</t>
  </si>
  <si>
    <t>2.3.5.3.01</t>
  </si>
  <si>
    <t>2.3.5.4.01</t>
  </si>
  <si>
    <t>2.3.5.5.01</t>
  </si>
  <si>
    <t>PRODUCTOS DE MINERALES, METÁLICOS Y NO METÁLICOS</t>
  </si>
  <si>
    <t>2.3.6.1.01</t>
  </si>
  <si>
    <t>2.3.6.1.04</t>
  </si>
  <si>
    <t>2.3.6.2.01</t>
  </si>
  <si>
    <t>2.3.6.3.01</t>
  </si>
  <si>
    <t>2.3.6.3.02</t>
  </si>
  <si>
    <t>2.3.6.3.06</t>
  </si>
  <si>
    <t>COMBUSTIBLES, LUBRICANTES, PRODUCTOS QUÍMICOS Y CONEXOS</t>
  </si>
  <si>
    <t>2.3.7.1.01</t>
  </si>
  <si>
    <t>2.3.7.1.02</t>
  </si>
  <si>
    <t>2.3.7.2.03</t>
  </si>
  <si>
    <t>2.3.7.2.05</t>
  </si>
  <si>
    <t>2.3.7.2.06</t>
  </si>
  <si>
    <t>PRODUCTOS Y ÚTILES VARIOS</t>
  </si>
  <si>
    <t>2.3.9.1.01</t>
  </si>
  <si>
    <t>2.3.9.2.01</t>
  </si>
  <si>
    <t>2.3.9.3.01</t>
  </si>
  <si>
    <t>Útiles menores médico quirurgicos</t>
  </si>
  <si>
    <t>2.3.9.6.01</t>
  </si>
  <si>
    <t>2.3.9.8.01</t>
  </si>
  <si>
    <t>2.3.9.9.01</t>
  </si>
  <si>
    <t>2.3.9.9.02</t>
  </si>
  <si>
    <t>2.3.6.4.07</t>
  </si>
  <si>
    <t xml:space="preserve">2.3.9.5.01 </t>
  </si>
  <si>
    <t>TRANSFERENCIAS CORRIENTES</t>
  </si>
  <si>
    <t>2.4.1.2.02</t>
  </si>
  <si>
    <t>2.4.1.4.01</t>
  </si>
  <si>
    <t>2.4.1.4.02</t>
  </si>
  <si>
    <t>2.4.1.6.01</t>
  </si>
  <si>
    <t>Retencion de Supervision de Obras</t>
  </si>
  <si>
    <t>Retencion ley 6-86 Pensiones</t>
  </si>
  <si>
    <t>Cuentas por pagar a corto plazo</t>
  </si>
  <si>
    <t xml:space="preserve">Cuentas por pagar a largo plazo </t>
  </si>
  <si>
    <t>Beneficios a empleados a largo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</si>
  <si>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</si>
  <si>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</si>
  <si>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 9: Inventario</t>
  </si>
  <si>
    <t xml:space="preserve">Nota #10: Mobiliarios y Equipos 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</si>
  <si>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</si>
  <si>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</si>
  <si>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</si>
  <si>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</si>
  <si>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</si>
  <si>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</si>
  <si>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</si>
  <si>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</si>
  <si>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</si>
  <si>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</si>
  <si>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</si>
  <si>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</si>
  <si>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</si>
  <si>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</si>
  <si>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</si>
  <si>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</si>
  <si>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</si>
  <si>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</si>
  <si>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Director</t>
  </si>
  <si>
    <t xml:space="preserve">Contador </t>
  </si>
  <si>
    <t>Administrador</t>
  </si>
  <si>
    <t>Nombre del hospital</t>
  </si>
  <si>
    <t xml:space="preserve">Del Ejercicio Terminado </t>
  </si>
  <si>
    <t>Equipos de Transportes y Reparaciones</t>
  </si>
  <si>
    <t>Dietas en el país</t>
  </si>
  <si>
    <t>Cuenta Direccion Cental y/o Regional SNS</t>
  </si>
  <si>
    <t>Artículos y Materiales Plástico</t>
  </si>
  <si>
    <t>Sueldo Por Suplencias</t>
  </si>
  <si>
    <t>Hospital Regional Ing. Luis L. Bogaert</t>
  </si>
  <si>
    <t>Lic. Jenniffer Rodríguez</t>
  </si>
  <si>
    <t>Dr. Newton Solano</t>
  </si>
  <si>
    <t>Jean Flores</t>
  </si>
  <si>
    <t>Equipos de Seguridad</t>
  </si>
  <si>
    <t>Equipos de Tecnologia de la información y Comunicación</t>
  </si>
  <si>
    <t>Equipos y Aparatos Audiovisuales</t>
  </si>
  <si>
    <t>Maquinaria y Equipos Industriales</t>
  </si>
  <si>
    <t>Equipos Medicos y de Laboratorio</t>
  </si>
  <si>
    <t>Equipos de Cominicación, Telecomuniciones y Señalamiento</t>
  </si>
  <si>
    <t>Insentivo por Rendimiento Individual y Bono por desempeño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</si>
  <si>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</si>
  <si>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Electrodomésticos</t>
  </si>
  <si>
    <t>Sistema y Equipos de Climatización</t>
  </si>
  <si>
    <t>Al 31 de enero de 2025</t>
  </si>
  <si>
    <t>Del ejercicio terminado al 31 de enero de 2024 y 2025</t>
  </si>
  <si>
    <t>Productos de loza</t>
  </si>
  <si>
    <t>Del ejercicio terminado al 31 de julio del año 2025</t>
  </si>
  <si>
    <t>Del ejercicio terminado al 3 de julio del año 2025</t>
  </si>
  <si>
    <t>Al 31 de agosto de 2025</t>
  </si>
  <si>
    <t>Del ejercicio terminado al 31 de agosto  2025</t>
  </si>
  <si>
    <t>Del ejercicio terminado al 31 de agosto  del 2025</t>
  </si>
  <si>
    <t>Del ejercicio terminado al 31 de agosto del 2025</t>
  </si>
  <si>
    <t>Del ejercicio terminado al 31 de agosto 2025</t>
  </si>
  <si>
    <t>Del ejercicio terminado 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</si>
</sst>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  <numFmt numFmtId="166" formatCode="_(&quot;RD$&quot;* #,##0_);_(&quot;RD$&quot;* \(#,##0\);_(&quot;RD$&quot;* &quot;-&quot;_);_(@_)"/>
    <numFmt numFmtId="167" formatCode="&quot;RD$&quot;#,##0.00"/>
    <numFmt numFmtId="168" formatCode="_(* #,##0_);_(* \(#,##0\);_(* &quot;-&quot;??_);_(@_)"/>
    <numFmt numFmtId="169" formatCode="#,##0.0000000"/>
    <numFmt numFmtId="170" formatCode="#,##0.0"/>
    <numFmt numFmtId="171" formatCode="_-* #,##0.00\ _€_-;\-* #,##0.00\ _€_-;_-* &quot;-&quot;??\ _€_-;_-@_-"/>
    <numFmt numFmtId="172" formatCode="_(* #,##0.00_);_(* \(#,##0.00\);_(* &quot;-&quot;_);_(@_)"/>
  </numFmts>
  <fonts count="5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name val="Times New Roman"/>
      <family val="1"/>
    </font>
    <font>
      <sz val="11"/>
      <color theme="0"/>
      <name val="Times New Roman"/>
      <family val="1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8"/>
      <name val="Times New Roman"/>
      <family val="1"/>
    </font>
    <font>
      <sz val="13"/>
      <name val="Arial"/>
      <family val="2"/>
    </font>
    <font>
      <sz val="7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name val="Calibri"/>
      <family val="2"/>
    </font>
    <font>
      <b/>
      <sz val="8"/>
      <color theme="1"/>
      <name val="Times New Roman"/>
      <family val="1"/>
    </font>
    <font>
      <sz val="11"/>
      <name val="Calibri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</cellStyleXfs>
  <cellXfs count="32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14" fillId="0" borderId="0" xfId="0" applyFont="1"/>
    <xf numFmtId="4" fontId="0" fillId="0" borderId="0" xfId="0" applyNumberFormat="1"/>
    <xf numFmtId="0" fontId="4" fillId="0" borderId="0" xfId="0" applyFont="1"/>
    <xf numFmtId="0" fontId="3" fillId="0" borderId="5" xfId="0" applyFont="1" applyBorder="1"/>
    <xf numFmtId="3" fontId="4" fillId="0" borderId="5" xfId="0" applyNumberFormat="1" applyFont="1" applyBorder="1"/>
    <xf numFmtId="0" fontId="16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0" fillId="0" borderId="5" xfId="0" applyFont="1" applyBorder="1"/>
    <xf numFmtId="0" fontId="19" fillId="0" borderId="5" xfId="0" applyFont="1" applyBorder="1" applyAlignment="1">
      <alignment horizontal="left"/>
    </xf>
    <xf numFmtId="3" fontId="20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22" fillId="0" borderId="5" xfId="0" applyFont="1" applyBorder="1" applyAlignment="1">
      <alignment vertical="center"/>
    </xf>
    <xf numFmtId="3" fontId="23" fillId="0" borderId="5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vertical="center"/>
    </xf>
    <xf numFmtId="3" fontId="20" fillId="0" borderId="5" xfId="0" applyNumberFormat="1" applyFont="1" applyBorder="1" applyAlignment="1">
      <alignment horizont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21" fillId="0" borderId="5" xfId="0" applyFont="1" applyBorder="1" applyAlignment="1">
      <alignment vertical="center"/>
    </xf>
    <xf numFmtId="3" fontId="25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43" fontId="19" fillId="3" borderId="5" xfId="2" applyFont="1" applyFill="1" applyBorder="1" applyAlignment="1">
      <alignment horizontal="center"/>
    </xf>
    <xf numFmtId="43" fontId="19" fillId="0" borderId="0" xfId="2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justify" vertical="center"/>
    </xf>
    <xf numFmtId="0" fontId="28" fillId="0" borderId="5" xfId="0" applyFont="1" applyBorder="1"/>
    <xf numFmtId="3" fontId="3" fillId="0" borderId="0" xfId="0" applyNumberFormat="1" applyFont="1" applyAlignment="1">
      <alignment horizontal="center"/>
    </xf>
    <xf numFmtId="0" fontId="29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3" fontId="28" fillId="0" borderId="5" xfId="1" applyNumberFormat="1" applyFont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30" fillId="0" borderId="5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8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7" fillId="4" borderId="5" xfId="0" applyFont="1" applyFill="1" applyBorder="1" applyAlignment="1">
      <alignment vertical="center"/>
    </xf>
    <xf numFmtId="0" fontId="26" fillId="0" borderId="3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19" fillId="0" borderId="5" xfId="9" applyFont="1" applyBorder="1"/>
    <xf numFmtId="0" fontId="20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/>
    <xf numFmtId="41" fontId="3" fillId="0" borderId="0" xfId="0" applyNumberFormat="1" applyFont="1" applyAlignment="1">
      <alignment horizontal="left" vertical="center" indent="5"/>
    </xf>
    <xf numFmtId="0" fontId="35" fillId="0" borderId="0" xfId="0" applyFont="1"/>
    <xf numFmtId="41" fontId="3" fillId="0" borderId="1" xfId="0" applyNumberFormat="1" applyFont="1" applyBorder="1"/>
    <xf numFmtId="41" fontId="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20" fillId="0" borderId="7" xfId="0" applyFont="1" applyBorder="1" applyAlignment="1">
      <alignment horizontal="justify" vertical="center"/>
    </xf>
    <xf numFmtId="0" fontId="20" fillId="0" borderId="5" xfId="0" applyFont="1" applyBorder="1" applyAlignment="1">
      <alignment horizontal="left"/>
    </xf>
    <xf numFmtId="0" fontId="1" fillId="0" borderId="3" xfId="0" applyFont="1" applyBorder="1"/>
    <xf numFmtId="3" fontId="15" fillId="0" borderId="0" xfId="0" applyNumberFormat="1" applyFont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top"/>
    </xf>
    <xf numFmtId="166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19" fillId="0" borderId="7" xfId="0" applyFont="1" applyBorder="1" applyAlignment="1">
      <alignment horizontal="left"/>
    </xf>
    <xf numFmtId="0" fontId="17" fillId="0" borderId="9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39" fontId="4" fillId="2" borderId="6" xfId="0" applyNumberFormat="1" applyFont="1" applyFill="1" applyBorder="1" applyAlignment="1">
      <alignment horizontal="center" vertical="center"/>
    </xf>
    <xf numFmtId="39" fontId="4" fillId="2" borderId="7" xfId="0" applyNumberFormat="1" applyFont="1" applyFill="1" applyBorder="1" applyAlignment="1">
      <alignment horizontal="center" vertical="center"/>
    </xf>
    <xf numFmtId="0" fontId="15" fillId="0" borderId="0" xfId="0" applyFont="1"/>
    <xf numFmtId="1" fontId="4" fillId="2" borderId="6" xfId="0" applyNumberFormat="1" applyFont="1" applyFill="1" applyBorder="1" applyAlignment="1">
      <alignment horizontal="center" vertical="center"/>
    </xf>
    <xf numFmtId="168" fontId="3" fillId="0" borderId="5" xfId="12" applyNumberFormat="1" applyFont="1" applyBorder="1" applyAlignment="1"/>
    <xf numFmtId="0" fontId="41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" fontId="3" fillId="0" borderId="0" xfId="0" applyNumberFormat="1" applyFont="1"/>
    <xf numFmtId="0" fontId="42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14" xfId="0" applyFont="1" applyBorder="1" applyAlignment="1">
      <alignment horizontal="left" vertical="center"/>
    </xf>
    <xf numFmtId="0" fontId="45" fillId="0" borderId="14" xfId="0" applyFont="1" applyBorder="1" applyAlignment="1">
      <alignment horizontal="right" vertical="center"/>
    </xf>
    <xf numFmtId="0" fontId="45" fillId="0" borderId="0" xfId="0" applyFont="1" applyAlignment="1">
      <alignment horizontal="right" vertical="center"/>
    </xf>
    <xf numFmtId="4" fontId="28" fillId="0" borderId="0" xfId="1" applyNumberFormat="1" applyFont="1" applyAlignment="1">
      <alignment horizontal="center" vertical="center"/>
    </xf>
    <xf numFmtId="1" fontId="33" fillId="0" borderId="16" xfId="0" applyNumberFormat="1" applyFont="1" applyBorder="1" applyAlignment="1">
      <alignment vertical="center"/>
    </xf>
    <xf numFmtId="1" fontId="33" fillId="0" borderId="0" xfId="0" applyNumberFormat="1" applyFont="1" applyAlignment="1">
      <alignment vertical="center"/>
    </xf>
    <xf numFmtId="0" fontId="45" fillId="0" borderId="0" xfId="0" applyFont="1" applyAlignment="1">
      <alignment horizontal="left" vertical="center"/>
    </xf>
    <xf numFmtId="41" fontId="4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9" fontId="42" fillId="0" borderId="0" xfId="0" applyNumberFormat="1" applyFont="1" applyAlignment="1">
      <alignment horizontal="center"/>
    </xf>
    <xf numFmtId="170" fontId="18" fillId="0" borderId="0" xfId="0" applyNumberFormat="1" applyFont="1" applyAlignment="1">
      <alignment vertical="center"/>
    </xf>
    <xf numFmtId="3" fontId="21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vertical="center"/>
    </xf>
    <xf numFmtId="0" fontId="48" fillId="5" borderId="5" xfId="0" applyFont="1" applyFill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0" fillId="0" borderId="3" xfId="0" applyFont="1" applyBorder="1"/>
    <xf numFmtId="0" fontId="1" fillId="0" borderId="3" xfId="0" applyFont="1" applyBorder="1" applyAlignment="1">
      <alignment vertical="center"/>
    </xf>
    <xf numFmtId="0" fontId="20" fillId="0" borderId="15" xfId="0" applyFont="1" applyBorder="1"/>
    <xf numFmtId="0" fontId="20" fillId="0" borderId="3" xfId="0" applyFont="1" applyBorder="1" applyAlignment="1">
      <alignment horizontal="left"/>
    </xf>
    <xf numFmtId="4" fontId="20" fillId="0" borderId="3" xfId="0" applyNumberFormat="1" applyFont="1" applyBorder="1"/>
    <xf numFmtId="0" fontId="19" fillId="0" borderId="3" xfId="1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1" xfId="0" applyNumberFormat="1" applyFont="1" applyFill="1" applyBorder="1" applyAlignment="1">
      <alignment vertical="center"/>
    </xf>
    <xf numFmtId="41" fontId="4" fillId="2" borderId="1" xfId="0" applyNumberFormat="1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4" fillId="0" borderId="5" xfId="0" applyFont="1" applyBorder="1" applyAlignment="1">
      <alignment vertical="center" wrapText="1"/>
    </xf>
    <xf numFmtId="168" fontId="50" fillId="0" borderId="5" xfId="12" applyNumberFormat="1" applyFont="1" applyBorder="1" applyAlignment="1"/>
    <xf numFmtId="41" fontId="3" fillId="0" borderId="5" xfId="0" applyNumberFormat="1" applyFont="1" applyBorder="1"/>
    <xf numFmtId="14" fontId="19" fillId="0" borderId="0" xfId="0" applyNumberFormat="1" applyFont="1" applyAlignment="1">
      <alignment horizontal="left"/>
    </xf>
    <xf numFmtId="14" fontId="46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9" fillId="6" borderId="0" xfId="0" applyFont="1" applyFill="1" applyAlignment="1">
      <alignment vertical="center"/>
    </xf>
    <xf numFmtId="167" fontId="19" fillId="2" borderId="0" xfId="0" applyNumberFormat="1" applyFont="1" applyFill="1" applyAlignment="1">
      <alignment horizontal="left" wrapText="1"/>
    </xf>
    <xf numFmtId="0" fontId="40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19" fillId="2" borderId="0" xfId="0" applyFont="1" applyFill="1" applyAlignment="1">
      <alignment horizontal="left" wrapText="1"/>
    </xf>
    <xf numFmtId="0" fontId="26" fillId="2" borderId="0" xfId="0" applyFont="1" applyFill="1" applyAlignment="1">
      <alignment horizontal="left"/>
    </xf>
    <xf numFmtId="167" fontId="26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right" vertical="center"/>
    </xf>
    <xf numFmtId="43" fontId="42" fillId="0" borderId="0" xfId="12" applyFont="1" applyAlignment="1">
      <alignment horizontal="center"/>
    </xf>
    <xf numFmtId="43" fontId="20" fillId="0" borderId="5" xfId="12" applyFont="1" applyFill="1" applyBorder="1" applyAlignment="1">
      <alignment horizontal="center"/>
    </xf>
    <xf numFmtId="43" fontId="20" fillId="0" borderId="5" xfId="12" applyFont="1" applyBorder="1" applyAlignment="1">
      <alignment horizontal="center"/>
    </xf>
    <xf numFmtId="43" fontId="3" fillId="2" borderId="1" xfId="12" applyFont="1" applyFill="1" applyBorder="1" applyAlignment="1">
      <alignment vertical="center"/>
    </xf>
    <xf numFmtId="43" fontId="3" fillId="2" borderId="0" xfId="12" applyFont="1" applyFill="1" applyAlignment="1">
      <alignment horizontal="left" vertical="center"/>
    </xf>
    <xf numFmtId="43" fontId="3" fillId="2" borderId="0" xfId="12" applyFont="1" applyFill="1" applyAlignment="1">
      <alignment vertical="center"/>
    </xf>
    <xf numFmtId="43" fontId="3" fillId="2" borderId="0" xfId="12" applyFont="1" applyFill="1" applyAlignment="1"/>
    <xf numFmtId="43" fontId="3" fillId="2" borderId="0" xfId="12" applyFont="1" applyFill="1" applyAlignment="1">
      <alignment horizontal="left" vertical="center" indent="5"/>
    </xf>
    <xf numFmtId="43" fontId="3" fillId="2" borderId="0" xfId="12" applyFont="1" applyFill="1" applyBorder="1" applyAlignment="1"/>
    <xf numFmtId="43" fontId="3" fillId="2" borderId="0" xfId="12" applyFont="1" applyFill="1" applyBorder="1" applyAlignment="1">
      <alignment horizontal="left" vertical="center" indent="5"/>
    </xf>
    <xf numFmtId="43" fontId="3" fillId="2" borderId="0" xfId="12" applyFont="1" applyFill="1" applyBorder="1" applyAlignment="1">
      <alignment horizontal="left" vertical="center"/>
    </xf>
    <xf numFmtId="43" fontId="3" fillId="2" borderId="0" xfId="12" applyFont="1" applyFill="1" applyBorder="1" applyAlignment="1">
      <alignment vertical="center"/>
    </xf>
    <xf numFmtId="43" fontId="3" fillId="2" borderId="1" xfId="12" applyFont="1" applyFill="1" applyBorder="1" applyAlignment="1"/>
    <xf numFmtId="43" fontId="4" fillId="2" borderId="1" xfId="12" applyFont="1" applyFill="1" applyBorder="1" applyAlignment="1">
      <alignment vertical="center"/>
    </xf>
    <xf numFmtId="43" fontId="4" fillId="2" borderId="0" xfId="12" applyFont="1" applyFill="1" applyBorder="1" applyAlignment="1">
      <alignment vertical="center"/>
    </xf>
    <xf numFmtId="43" fontId="4" fillId="2" borderId="2" xfId="12" applyFont="1" applyFill="1" applyBorder="1" applyAlignment="1">
      <alignment vertical="center"/>
    </xf>
    <xf numFmtId="43" fontId="6" fillId="2" borderId="0" xfId="12" applyFont="1" applyFill="1" applyBorder="1" applyAlignment="1">
      <alignment horizontal="left" vertical="center"/>
    </xf>
    <xf numFmtId="43" fontId="3" fillId="2" borderId="0" xfId="12" applyFont="1" applyFill="1"/>
    <xf numFmtId="43" fontId="8" fillId="0" borderId="4" xfId="12" applyFont="1" applyBorder="1" applyAlignment="1">
      <alignment horizontal="center"/>
    </xf>
    <xf numFmtId="43" fontId="3" fillId="0" borderId="5" xfId="12" applyFont="1" applyBorder="1" applyAlignment="1">
      <alignment horizontal="center"/>
    </xf>
    <xf numFmtId="43" fontId="0" fillId="0" borderId="5" xfId="12" applyFont="1" applyBorder="1"/>
    <xf numFmtId="43" fontId="4" fillId="0" borderId="5" xfId="12" applyFont="1" applyBorder="1" applyAlignment="1">
      <alignment horizontal="center"/>
    </xf>
    <xf numFmtId="43" fontId="8" fillId="0" borderId="5" xfId="12" applyFont="1" applyBorder="1" applyAlignment="1">
      <alignment horizontal="center"/>
    </xf>
    <xf numFmtId="43" fontId="28" fillId="0" borderId="5" xfId="12" applyFont="1" applyFill="1" applyBorder="1" applyAlignment="1">
      <alignment horizontal="center" vertical="center"/>
    </xf>
    <xf numFmtId="43" fontId="30" fillId="0" borderId="5" xfId="12" applyFont="1" applyFill="1" applyBorder="1" applyAlignment="1">
      <alignment horizontal="center" vertical="center"/>
    </xf>
    <xf numFmtId="43" fontId="32" fillId="0" borderId="5" xfId="12" applyFont="1" applyFill="1" applyBorder="1" applyAlignment="1">
      <alignment horizontal="center" vertical="center"/>
    </xf>
    <xf numFmtId="43" fontId="7" fillId="0" borderId="5" xfId="12" applyFont="1" applyBorder="1"/>
    <xf numFmtId="43" fontId="0" fillId="0" borderId="5" xfId="12" applyFont="1" applyFill="1" applyBorder="1"/>
    <xf numFmtId="43" fontId="9" fillId="0" borderId="5" xfId="12" applyFont="1" applyBorder="1"/>
    <xf numFmtId="43" fontId="4" fillId="0" borderId="5" xfId="12" applyFont="1" applyBorder="1"/>
    <xf numFmtId="43" fontId="0" fillId="0" borderId="0" xfId="12" applyFont="1"/>
    <xf numFmtId="43" fontId="14" fillId="0" borderId="0" xfId="0" applyNumberFormat="1" applyFont="1"/>
    <xf numFmtId="0" fontId="28" fillId="0" borderId="0" xfId="0" applyFont="1" applyAlignment="1">
      <alignment horizontal="right" vertical="center"/>
    </xf>
    <xf numFmtId="43" fontId="21" fillId="0" borderId="5" xfId="12" applyFont="1" applyBorder="1" applyAlignment="1">
      <alignment horizontal="center"/>
    </xf>
    <xf numFmtId="43" fontId="15" fillId="0" borderId="5" xfId="12" applyFont="1" applyBorder="1" applyAlignment="1">
      <alignment horizontal="center"/>
    </xf>
    <xf numFmtId="43" fontId="0" fillId="0" borderId="0" xfId="0" applyNumberFormat="1"/>
    <xf numFmtId="0" fontId="51" fillId="0" borderId="3" xfId="0" applyFont="1" applyBorder="1"/>
    <xf numFmtId="0" fontId="28" fillId="0" borderId="3" xfId="1" applyFont="1" applyBorder="1" applyAlignment="1">
      <alignment vertical="center"/>
    </xf>
    <xf numFmtId="43" fontId="20" fillId="0" borderId="5" xfId="12" applyFont="1" applyFill="1" applyBorder="1"/>
    <xf numFmtId="14" fontId="2" fillId="2" borderId="0" xfId="0" applyNumberFormat="1" applyFont="1" applyFill="1" applyAlignment="1">
      <alignment horizontal="left" vertical="center"/>
    </xf>
    <xf numFmtId="43" fontId="9" fillId="0" borderId="5" xfId="2" applyFont="1" applyFill="1" applyBorder="1"/>
    <xf numFmtId="0" fontId="28" fillId="3" borderId="0" xfId="9" applyFont="1" applyFill="1"/>
    <xf numFmtId="0" fontId="15" fillId="0" borderId="5" xfId="0" applyFont="1" applyBorder="1"/>
    <xf numFmtId="43" fontId="20" fillId="0" borderId="5" xfId="12" applyFont="1" applyFill="1" applyBorder="1" applyAlignment="1">
      <alignment vertical="center"/>
    </xf>
    <xf numFmtId="43" fontId="20" fillId="0" borderId="5" xfId="12" applyFont="1" applyBorder="1" applyAlignment="1"/>
    <xf numFmtId="43" fontId="1" fillId="0" borderId="5" xfId="12" applyFont="1" applyFill="1" applyBorder="1" applyAlignment="1">
      <alignment vertical="center"/>
    </xf>
    <xf numFmtId="43" fontId="20" fillId="0" borderId="5" xfId="12" applyFont="1" applyFill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43" fontId="20" fillId="0" borderId="7" xfId="12" applyFont="1" applyFill="1" applyBorder="1" applyAlignment="1">
      <alignment vertical="center"/>
    </xf>
    <xf numFmtId="0" fontId="26" fillId="0" borderId="17" xfId="0" applyFont="1" applyBorder="1" applyAlignment="1">
      <alignment vertical="center"/>
    </xf>
    <xf numFmtId="41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43" fontId="20" fillId="0" borderId="6" xfId="12" applyFont="1" applyFill="1" applyBorder="1" applyAlignment="1">
      <alignment horizontal="center"/>
    </xf>
    <xf numFmtId="43" fontId="20" fillId="0" borderId="6" xfId="12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43" fontId="49" fillId="0" borderId="18" xfId="12" applyFont="1" applyFill="1" applyBorder="1" applyAlignment="1">
      <alignment vertical="center"/>
    </xf>
    <xf numFmtId="43" fontId="49" fillId="0" borderId="19" xfId="12" applyFont="1" applyFill="1" applyBorder="1" applyAlignment="1">
      <alignment vertical="center"/>
    </xf>
    <xf numFmtId="14" fontId="52" fillId="2" borderId="0" xfId="0" applyNumberFormat="1" applyFont="1" applyFill="1" applyAlignment="1">
      <alignment horizontal="center" vertical="center"/>
    </xf>
    <xf numFmtId="0" fontId="38" fillId="0" borderId="3" xfId="0" applyFont="1" applyBorder="1"/>
    <xf numFmtId="0" fontId="15" fillId="0" borderId="3" xfId="0" applyFont="1" applyBorder="1"/>
    <xf numFmtId="0" fontId="34" fillId="0" borderId="24" xfId="0" applyFont="1" applyBorder="1" applyAlignment="1">
      <alignment horizontal="left" vertical="top" wrapText="1"/>
    </xf>
    <xf numFmtId="43" fontId="20" fillId="0" borderId="26" xfId="12" applyFont="1" applyFill="1" applyBorder="1" applyAlignment="1">
      <alignment horizontal="center"/>
    </xf>
    <xf numFmtId="43" fontId="15" fillId="0" borderId="26" xfId="12" applyFont="1" applyBorder="1"/>
    <xf numFmtId="0" fontId="20" fillId="0" borderId="24" xfId="0" applyFont="1" applyBorder="1"/>
    <xf numFmtId="43" fontId="20" fillId="0" borderId="26" xfId="12" applyFont="1" applyBorder="1" applyAlignment="1">
      <alignment horizontal="center"/>
    </xf>
    <xf numFmtId="0" fontId="1" fillId="0" borderId="27" xfId="0" applyFont="1" applyBorder="1"/>
    <xf numFmtId="43" fontId="1" fillId="0" borderId="28" xfId="12" applyFont="1" applyBorder="1" applyAlignment="1">
      <alignment horizontal="center"/>
    </xf>
    <xf numFmtId="0" fontId="1" fillId="0" borderId="17" xfId="0" applyFont="1" applyBorder="1"/>
    <xf numFmtId="4" fontId="39" fillId="0" borderId="2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6" fillId="0" borderId="24" xfId="0" applyFont="1" applyBorder="1" applyAlignment="1">
      <alignment horizontal="left" vertical="top" wrapText="1"/>
    </xf>
    <xf numFmtId="3" fontId="20" fillId="0" borderId="26" xfId="0" applyNumberFormat="1" applyFont="1" applyBorder="1" applyAlignment="1">
      <alignment horizontal="center"/>
    </xf>
    <xf numFmtId="3" fontId="20" fillId="0" borderId="32" xfId="0" applyNumberFormat="1" applyFont="1" applyBorder="1" applyAlignment="1">
      <alignment horizontal="center"/>
    </xf>
    <xf numFmtId="0" fontId="1" fillId="0" borderId="33" xfId="0" applyFont="1" applyBorder="1"/>
    <xf numFmtId="43" fontId="1" fillId="0" borderId="34" xfId="12" applyFont="1" applyBorder="1" applyAlignment="1">
      <alignment horizontal="center"/>
    </xf>
    <xf numFmtId="0" fontId="34" fillId="0" borderId="30" xfId="0" applyFont="1" applyBorder="1" applyAlignment="1">
      <alignment horizontal="left" vertical="top" wrapText="1"/>
    </xf>
    <xf numFmtId="43" fontId="20" fillId="0" borderId="31" xfId="12" applyFont="1" applyBorder="1" applyAlignment="1">
      <alignment vertical="center"/>
    </xf>
    <xf numFmtId="0" fontId="20" fillId="0" borderId="27" xfId="0" applyFont="1" applyBorder="1"/>
    <xf numFmtId="43" fontId="20" fillId="0" borderId="28" xfId="12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9" fillId="0" borderId="17" xfId="0" applyFont="1" applyBorder="1" applyAlignment="1">
      <alignment horizontal="left"/>
    </xf>
    <xf numFmtId="43" fontId="4" fillId="0" borderId="19" xfId="12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43" fontId="1" fillId="0" borderId="19" xfId="12" applyFont="1" applyBorder="1" applyAlignment="1">
      <alignment horizontal="center"/>
    </xf>
    <xf numFmtId="0" fontId="1" fillId="0" borderId="37" xfId="0" applyFont="1" applyBorder="1"/>
    <xf numFmtId="0" fontId="19" fillId="0" borderId="38" xfId="9" applyFont="1" applyBorder="1"/>
    <xf numFmtId="43" fontId="20" fillId="0" borderId="25" xfId="12" applyFont="1" applyBorder="1" applyAlignment="1">
      <alignment vertical="center"/>
    </xf>
    <xf numFmtId="43" fontId="3" fillId="0" borderId="26" xfId="12" applyFont="1" applyBorder="1" applyAlignment="1">
      <alignment horizontal="center"/>
    </xf>
    <xf numFmtId="171" fontId="0" fillId="0" borderId="26" xfId="13" applyFont="1" applyBorder="1" applyAlignment="1"/>
    <xf numFmtId="43" fontId="0" fillId="0" borderId="26" xfId="12" applyFont="1" applyBorder="1"/>
    <xf numFmtId="0" fontId="20" fillId="0" borderId="39" xfId="0" applyFont="1" applyBorder="1"/>
    <xf numFmtId="43" fontId="3" fillId="0" borderId="40" xfId="12" applyFont="1" applyBorder="1" applyAlignment="1">
      <alignment horizontal="center"/>
    </xf>
    <xf numFmtId="0" fontId="20" fillId="0" borderId="22" xfId="0" applyFont="1" applyBorder="1"/>
    <xf numFmtId="43" fontId="3" fillId="0" borderId="23" xfId="12" applyFont="1" applyBorder="1" applyAlignment="1">
      <alignment horizontal="center"/>
    </xf>
    <xf numFmtId="43" fontId="53" fillId="0" borderId="5" xfId="12" applyFont="1" applyFill="1" applyBorder="1" applyAlignment="1"/>
    <xf numFmtId="43" fontId="3" fillId="0" borderId="5" xfId="12" applyFont="1" applyBorder="1" applyAlignment="1"/>
    <xf numFmtId="172" fontId="3" fillId="0" borderId="5" xfId="0" applyNumberFormat="1" applyFont="1" applyBorder="1"/>
    <xf numFmtId="43" fontId="19" fillId="0" borderId="5" xfId="12" applyFont="1" applyBorder="1" applyAlignment="1">
      <alignment horizontal="center"/>
    </xf>
    <xf numFmtId="43" fontId="19" fillId="3" borderId="5" xfId="12" applyFont="1" applyFill="1" applyBorder="1" applyAlignment="1"/>
    <xf numFmtId="43" fontId="19" fillId="3" borderId="5" xfId="12" applyFont="1" applyFill="1" applyBorder="1" applyAlignment="1">
      <alignment horizontal="center" vertical="center"/>
    </xf>
    <xf numFmtId="43" fontId="26" fillId="0" borderId="26" xfId="12" applyFont="1" applyFill="1" applyBorder="1" applyAlignment="1">
      <alignment horizontal="center"/>
    </xf>
    <xf numFmtId="4" fontId="54" fillId="3" borderId="25" xfId="5" applyNumberFormat="1" applyFont="1" applyFill="1" applyBorder="1" applyAlignment="1">
      <alignment horizontal="right" wrapText="1"/>
    </xf>
    <xf numFmtId="43" fontId="19" fillId="0" borderId="26" xfId="12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3" fontId="1" fillId="0" borderId="21" xfId="12" applyFont="1" applyBorder="1" applyAlignment="1">
      <alignment horizontal="center" vertical="center"/>
    </xf>
    <xf numFmtId="43" fontId="1" fillId="0" borderId="23" xfId="12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4">
    <cellStyle name="Comma_Hoja de trabajo flujo 2007" xfId="7" xr:uid="{00000000-0005-0000-0000-000000000000}"/>
    <cellStyle name="Millares" xfId="12" builtinId="3"/>
    <cellStyle name="Millares 2" xfId="2" xr:uid="{00000000-0005-0000-0000-000002000000}"/>
    <cellStyle name="Millares 2 2" xfId="13" xr:uid="{00000000-0005-0000-0000-000003000000}"/>
    <cellStyle name="Millares 3" xfId="6" xr:uid="{00000000-0005-0000-0000-000004000000}"/>
    <cellStyle name="Millares 3 2" xfId="5" xr:uid="{00000000-0005-0000-0000-000005000000}"/>
    <cellStyle name="Millares 4" xfId="11" xr:uid="{00000000-0005-0000-0000-000006000000}"/>
    <cellStyle name="Millares 5" xfId="10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 refreshError="1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 refreshError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 refreshError="1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3"/>
  <sheetViews>
    <sheetView topLeftCell="A112" zoomScale="120" zoomScaleNormal="120" workbookViewId="0">
      <selection activeCell="F10" sqref="F10"/>
    </sheetView>
  </sheetViews>
  <sheetFormatPr baseColWidth="10" defaultRowHeight="15" x14ac:dyDescent="0.25"/>
  <cols>
    <col min="1" max="1" width="4.7109375" style="2" customWidth="1"/>
    <col min="2" max="2" width="2.85546875" style="2" hidden="1" customWidth="1"/>
    <col min="3" max="3" width="0.140625" style="2" customWidth="1"/>
    <col min="4" max="4" width="60.140625" style="2" customWidth="1"/>
    <col min="5" max="6" width="18.42578125" style="118" customWidth="1"/>
    <col min="7" max="7" width="6.42578125" style="118" customWidth="1"/>
    <col min="8" max="8" width="16.42578125" style="2" hidden="1" customWidth="1"/>
    <col min="9" max="9" width="17.5703125" style="2" hidden="1" customWidth="1"/>
    <col min="10" max="10" width="16.42578125" style="2" customWidth="1"/>
    <col min="11" max="16384" width="11.42578125" style="2"/>
  </cols>
  <sheetData>
    <row r="1" spans="1:10" x14ac:dyDescent="0.25">
      <c r="A1" s="1"/>
      <c r="B1" s="119"/>
      <c r="C1" s="120"/>
      <c r="D1" s="114" t="s">
        <v>451</v>
      </c>
      <c r="E1" s="115"/>
      <c r="F1" s="116"/>
      <c r="G1" s="116"/>
    </row>
    <row r="2" spans="1:10" ht="15.75" x14ac:dyDescent="0.25">
      <c r="A2" s="1"/>
      <c r="B2" s="119"/>
      <c r="C2" s="121"/>
      <c r="D2" s="288" t="s">
        <v>419</v>
      </c>
      <c r="E2" s="288"/>
      <c r="F2" s="288"/>
      <c r="G2" s="122"/>
    </row>
    <row r="3" spans="1:10" ht="15.75" x14ac:dyDescent="0.25">
      <c r="A3" s="1"/>
      <c r="B3" s="119"/>
      <c r="C3" s="121"/>
      <c r="D3" s="288" t="s">
        <v>466</v>
      </c>
      <c r="E3" s="288"/>
      <c r="F3" s="288"/>
      <c r="G3" s="122"/>
    </row>
    <row r="4" spans="1:10" ht="15.75" x14ac:dyDescent="0.25">
      <c r="A4" s="1"/>
      <c r="B4" s="119"/>
      <c r="C4" s="121"/>
      <c r="D4" s="288" t="s">
        <v>598</v>
      </c>
      <c r="E4" s="288"/>
      <c r="F4" s="288"/>
      <c r="G4" s="122"/>
    </row>
    <row r="5" spans="1:10" ht="15.75" x14ac:dyDescent="0.25">
      <c r="A5" s="1"/>
      <c r="B5" s="119"/>
      <c r="C5" s="121"/>
      <c r="D5" s="288" t="s">
        <v>0</v>
      </c>
      <c r="E5" s="288"/>
      <c r="F5" s="288"/>
      <c r="G5" s="122"/>
    </row>
    <row r="6" spans="1:10" x14ac:dyDescent="0.25">
      <c r="A6" s="1"/>
      <c r="B6" s="119"/>
      <c r="C6" s="120"/>
      <c r="D6" s="1" t="s">
        <v>16</v>
      </c>
      <c r="E6" s="115"/>
      <c r="F6" s="115"/>
      <c r="G6" s="115"/>
    </row>
    <row r="7" spans="1:10" ht="15.75" thickBot="1" x14ac:dyDescent="0.3">
      <c r="A7" s="1"/>
      <c r="B7" s="119"/>
      <c r="C7" s="120"/>
      <c r="D7" s="64"/>
      <c r="E7" s="115"/>
      <c r="F7" s="115"/>
      <c r="G7" s="115"/>
    </row>
    <row r="8" spans="1:10" ht="16.5" thickBot="1" x14ac:dyDescent="0.3">
      <c r="A8" s="1"/>
      <c r="B8" s="119" t="s">
        <v>467</v>
      </c>
      <c r="C8" s="120"/>
      <c r="D8" s="231" t="s">
        <v>468</v>
      </c>
      <c r="E8" s="232" t="s">
        <v>469</v>
      </c>
      <c r="F8" s="233" t="s">
        <v>470</v>
      </c>
      <c r="G8" s="123"/>
    </row>
    <row r="9" spans="1:10" ht="15.75" x14ac:dyDescent="0.25">
      <c r="A9" s="1"/>
      <c r="B9" s="119" t="s">
        <v>51</v>
      </c>
      <c r="C9" s="120" t="s">
        <v>51</v>
      </c>
      <c r="D9" s="229" t="s">
        <v>471</v>
      </c>
      <c r="E9" s="230"/>
      <c r="F9" s="230"/>
      <c r="G9" s="115"/>
    </row>
    <row r="10" spans="1:10" ht="15.75" x14ac:dyDescent="0.25">
      <c r="A10" s="1"/>
      <c r="B10" s="119" t="s">
        <v>54</v>
      </c>
      <c r="C10" s="120"/>
      <c r="D10" s="136" t="s">
        <v>472</v>
      </c>
      <c r="E10" s="225"/>
      <c r="F10" s="225"/>
      <c r="G10" s="115"/>
      <c r="H10" s="117"/>
      <c r="I10" s="117"/>
    </row>
    <row r="11" spans="1:10" ht="15.75" x14ac:dyDescent="0.25">
      <c r="A11" s="1"/>
      <c r="B11" s="119" t="s">
        <v>55</v>
      </c>
      <c r="C11" s="120"/>
      <c r="D11" s="136" t="s">
        <v>336</v>
      </c>
      <c r="E11" s="225"/>
      <c r="F11" s="225"/>
      <c r="G11" s="115"/>
      <c r="H11" s="117"/>
      <c r="I11" s="117"/>
    </row>
    <row r="12" spans="1:10" ht="15.75" hidden="1" x14ac:dyDescent="0.25">
      <c r="A12" s="1"/>
      <c r="B12" s="119" t="s">
        <v>56</v>
      </c>
      <c r="C12" s="120"/>
      <c r="D12" s="136" t="s">
        <v>473</v>
      </c>
      <c r="E12" s="225"/>
      <c r="F12" s="225"/>
      <c r="G12" s="115"/>
      <c r="H12" s="117"/>
      <c r="I12" s="117"/>
    </row>
    <row r="13" spans="1:10" ht="15.75" x14ac:dyDescent="0.25">
      <c r="A13" s="1"/>
      <c r="B13" s="119" t="s">
        <v>62</v>
      </c>
      <c r="C13" s="120"/>
      <c r="D13" s="136" t="s">
        <v>474</v>
      </c>
      <c r="E13" s="225"/>
      <c r="F13" s="225"/>
      <c r="G13" s="115"/>
      <c r="H13" s="117"/>
      <c r="I13" s="117"/>
      <c r="J13" s="70"/>
    </row>
    <row r="14" spans="1:10" ht="15.75" x14ac:dyDescent="0.25">
      <c r="A14" s="1"/>
      <c r="B14" s="119" t="s">
        <v>62</v>
      </c>
      <c r="C14" s="120"/>
      <c r="D14" s="136" t="s">
        <v>475</v>
      </c>
      <c r="E14" s="226"/>
      <c r="F14" s="225"/>
      <c r="G14" s="115"/>
      <c r="H14" s="117"/>
      <c r="I14" s="117"/>
    </row>
    <row r="15" spans="1:10" ht="15.75" hidden="1" x14ac:dyDescent="0.25">
      <c r="A15" s="1"/>
      <c r="B15" s="119"/>
      <c r="C15" s="120"/>
      <c r="D15" s="136"/>
      <c r="E15" s="225"/>
      <c r="F15" s="225"/>
      <c r="G15" s="115"/>
      <c r="H15" s="117"/>
      <c r="I15" s="117"/>
    </row>
    <row r="16" spans="1:10" ht="15.75" hidden="1" x14ac:dyDescent="0.25">
      <c r="A16" s="1"/>
      <c r="B16" s="119" t="s">
        <v>467</v>
      </c>
      <c r="C16" s="120"/>
      <c r="D16" s="137" t="s">
        <v>476</v>
      </c>
      <c r="E16" s="227"/>
      <c r="F16" s="225"/>
      <c r="G16" s="115"/>
      <c r="H16" s="117"/>
      <c r="I16" s="117"/>
    </row>
    <row r="17" spans="1:10" ht="15.75" x14ac:dyDescent="0.25">
      <c r="A17" s="1"/>
      <c r="B17" s="119" t="s">
        <v>66</v>
      </c>
      <c r="C17" s="120"/>
      <c r="D17" s="136" t="s">
        <v>549</v>
      </c>
      <c r="E17" s="225"/>
      <c r="F17" s="225"/>
      <c r="G17" s="115"/>
      <c r="H17" s="117"/>
      <c r="I17" s="117"/>
    </row>
    <row r="18" spans="1:10" ht="15.75" x14ac:dyDescent="0.25">
      <c r="A18" s="1"/>
      <c r="B18" s="119" t="s">
        <v>69</v>
      </c>
      <c r="C18" s="120"/>
      <c r="D18" s="136" t="s">
        <v>477</v>
      </c>
      <c r="E18" s="184"/>
      <c r="F18" s="225"/>
      <c r="G18" s="115"/>
      <c r="H18" s="117"/>
      <c r="I18" s="117"/>
    </row>
    <row r="19" spans="1:10" ht="15.75" x14ac:dyDescent="0.25">
      <c r="A19" s="1"/>
      <c r="B19" s="119"/>
      <c r="C19" s="120"/>
      <c r="D19" s="136" t="s">
        <v>552</v>
      </c>
      <c r="E19" s="184"/>
      <c r="F19" s="225"/>
      <c r="G19" s="115"/>
      <c r="H19" s="117"/>
      <c r="I19" s="117"/>
    </row>
    <row r="20" spans="1:10" ht="15.75" x14ac:dyDescent="0.25">
      <c r="A20" s="1"/>
      <c r="B20" s="119"/>
      <c r="C20" s="120"/>
      <c r="D20" s="136" t="s">
        <v>550</v>
      </c>
      <c r="E20" s="184"/>
      <c r="F20" s="225"/>
      <c r="G20" s="115"/>
      <c r="H20" s="117"/>
      <c r="I20" s="117"/>
    </row>
    <row r="21" spans="1:10" ht="15.75" x14ac:dyDescent="0.25">
      <c r="A21" s="1"/>
      <c r="B21" s="119"/>
      <c r="C21" s="120"/>
      <c r="D21" s="136" t="s">
        <v>551</v>
      </c>
      <c r="E21" s="184"/>
      <c r="F21" s="225"/>
      <c r="G21" s="115"/>
      <c r="H21" s="117"/>
      <c r="I21" s="117"/>
    </row>
    <row r="22" spans="1:10" ht="15" customHeight="1" x14ac:dyDescent="0.25">
      <c r="A22" s="1"/>
      <c r="B22" s="119"/>
      <c r="C22" s="120"/>
      <c r="D22" s="136" t="s">
        <v>352</v>
      </c>
      <c r="E22" s="228"/>
      <c r="F22" s="225"/>
      <c r="G22" s="115"/>
      <c r="H22" s="117"/>
      <c r="I22" s="117"/>
      <c r="J22" s="70"/>
    </row>
    <row r="23" spans="1:10" ht="15.75" x14ac:dyDescent="0.25">
      <c r="A23" s="1"/>
      <c r="B23" s="119" t="s">
        <v>83</v>
      </c>
      <c r="C23" s="120"/>
      <c r="D23" s="136" t="s">
        <v>478</v>
      </c>
      <c r="E23" s="228"/>
      <c r="F23" s="225"/>
      <c r="G23" s="115"/>
      <c r="H23" s="117"/>
      <c r="I23" s="117"/>
    </row>
    <row r="24" spans="1:10" ht="15.75" hidden="1" x14ac:dyDescent="0.25">
      <c r="A24" s="1"/>
      <c r="B24" s="119" t="s">
        <v>82</v>
      </c>
      <c r="C24" s="120"/>
      <c r="D24" s="136" t="s">
        <v>414</v>
      </c>
      <c r="E24" s="228"/>
      <c r="F24" s="225"/>
      <c r="G24" s="115"/>
      <c r="H24" s="117"/>
      <c r="I24" s="117"/>
    </row>
    <row r="25" spans="1:10" ht="15.75" hidden="1" x14ac:dyDescent="0.25">
      <c r="A25" s="1"/>
      <c r="B25" s="119"/>
      <c r="C25" s="120"/>
      <c r="D25" s="136" t="s">
        <v>479</v>
      </c>
      <c r="E25" s="228"/>
      <c r="F25" s="225"/>
      <c r="G25" s="115"/>
      <c r="H25" s="117"/>
      <c r="I25" s="117"/>
    </row>
    <row r="26" spans="1:10" ht="15.75" x14ac:dyDescent="0.25">
      <c r="A26" s="1"/>
      <c r="B26" s="119" t="s">
        <v>87</v>
      </c>
      <c r="C26" s="120"/>
      <c r="D26" s="138" t="s">
        <v>335</v>
      </c>
      <c r="E26" s="228"/>
      <c r="F26" s="225"/>
      <c r="G26" s="115"/>
      <c r="H26" s="117"/>
      <c r="I26" s="117"/>
    </row>
    <row r="27" spans="1:10" ht="15.75" x14ac:dyDescent="0.25">
      <c r="A27" s="1"/>
      <c r="B27" s="119" t="s">
        <v>89</v>
      </c>
      <c r="C27" s="120" t="s">
        <v>60</v>
      </c>
      <c r="D27" s="139" t="s">
        <v>172</v>
      </c>
      <c r="E27" s="183"/>
      <c r="F27" s="225"/>
      <c r="G27" s="115"/>
      <c r="H27" s="117"/>
      <c r="I27" s="117"/>
    </row>
    <row r="28" spans="1:10" ht="15.75" x14ac:dyDescent="0.25">
      <c r="A28" s="1"/>
      <c r="B28" s="119" t="s">
        <v>89</v>
      </c>
      <c r="C28" s="120" t="s">
        <v>61</v>
      </c>
      <c r="D28" s="139" t="s">
        <v>173</v>
      </c>
      <c r="E28" s="183"/>
      <c r="F28" s="225"/>
      <c r="G28" s="115"/>
      <c r="H28" s="117"/>
      <c r="I28" s="117"/>
    </row>
    <row r="29" spans="1:10" ht="15.75" x14ac:dyDescent="0.25">
      <c r="A29" s="1"/>
      <c r="B29" s="119" t="s">
        <v>89</v>
      </c>
      <c r="C29" s="120" t="s">
        <v>62</v>
      </c>
      <c r="D29" s="140" t="s">
        <v>174</v>
      </c>
      <c r="E29" s="183"/>
      <c r="F29" s="225"/>
      <c r="G29" s="115"/>
      <c r="H29" s="117"/>
      <c r="I29" s="117"/>
    </row>
    <row r="30" spans="1:10" ht="15.75" x14ac:dyDescent="0.25">
      <c r="A30" s="1"/>
      <c r="B30" s="119" t="s">
        <v>89</v>
      </c>
      <c r="C30" s="120"/>
      <c r="D30" s="140" t="s">
        <v>175</v>
      </c>
      <c r="E30" s="183"/>
      <c r="F30" s="225"/>
      <c r="G30" s="115"/>
      <c r="H30" s="117"/>
      <c r="I30" s="117"/>
    </row>
    <row r="31" spans="1:10" ht="15.75" x14ac:dyDescent="0.25">
      <c r="A31" s="1"/>
      <c r="B31" s="119" t="s">
        <v>89</v>
      </c>
      <c r="C31" s="120" t="s">
        <v>63</v>
      </c>
      <c r="D31" s="139" t="s">
        <v>176</v>
      </c>
      <c r="E31" s="183"/>
      <c r="F31" s="225"/>
      <c r="G31" s="115"/>
      <c r="H31" s="117"/>
      <c r="I31" s="117"/>
    </row>
    <row r="32" spans="1:10" ht="15.75" x14ac:dyDescent="0.25">
      <c r="A32" s="1"/>
      <c r="B32" s="119" t="s">
        <v>89</v>
      </c>
      <c r="C32" s="120" t="s">
        <v>64</v>
      </c>
      <c r="D32" s="139" t="s">
        <v>178</v>
      </c>
      <c r="E32" s="183"/>
      <c r="F32" s="225"/>
      <c r="G32" s="115"/>
      <c r="H32" s="117"/>
      <c r="I32" s="117"/>
    </row>
    <row r="33" spans="1:9" ht="15.75" x14ac:dyDescent="0.25">
      <c r="A33" s="1"/>
      <c r="B33" s="119" t="s">
        <v>89</v>
      </c>
      <c r="C33" s="120"/>
      <c r="D33" s="139" t="s">
        <v>179</v>
      </c>
      <c r="E33" s="183"/>
      <c r="F33" s="225"/>
      <c r="G33" s="115"/>
      <c r="H33" s="117"/>
      <c r="I33" s="117"/>
    </row>
    <row r="34" spans="1:9" ht="15.75" hidden="1" x14ac:dyDescent="0.25">
      <c r="A34" s="1"/>
      <c r="B34" s="119"/>
      <c r="C34" s="120"/>
      <c r="D34" s="141" t="s">
        <v>480</v>
      </c>
      <c r="E34" s="183"/>
      <c r="F34" s="225"/>
      <c r="G34" s="115"/>
      <c r="H34" s="117"/>
      <c r="I34" s="117"/>
    </row>
    <row r="35" spans="1:9" ht="15.75" hidden="1" x14ac:dyDescent="0.25">
      <c r="A35" s="1"/>
      <c r="B35" s="119"/>
      <c r="C35" s="120"/>
      <c r="D35" s="140" t="s">
        <v>180</v>
      </c>
      <c r="E35" s="183"/>
      <c r="F35" s="226"/>
      <c r="G35" s="117"/>
      <c r="H35" s="117"/>
      <c r="I35" s="117"/>
    </row>
    <row r="36" spans="1:9" ht="15.75" x14ac:dyDescent="0.25">
      <c r="A36" s="1"/>
      <c r="B36" s="119"/>
      <c r="C36" s="120"/>
      <c r="D36" s="140" t="s">
        <v>186</v>
      </c>
      <c r="E36" s="183"/>
      <c r="F36" s="226"/>
      <c r="G36" s="117"/>
      <c r="H36" s="117"/>
      <c r="I36" s="117"/>
    </row>
    <row r="37" spans="1:9" ht="15.75" x14ac:dyDescent="0.25">
      <c r="A37" s="1"/>
      <c r="B37" s="119"/>
      <c r="C37" s="120"/>
      <c r="D37" s="140" t="s">
        <v>187</v>
      </c>
      <c r="E37" s="183"/>
      <c r="F37" s="226"/>
      <c r="G37" s="117"/>
      <c r="H37" s="117"/>
      <c r="I37" s="117"/>
    </row>
    <row r="38" spans="1:9" ht="15.75" hidden="1" x14ac:dyDescent="0.25">
      <c r="A38" s="1"/>
      <c r="B38" s="119" t="s">
        <v>89</v>
      </c>
      <c r="C38" s="120" t="s">
        <v>65</v>
      </c>
      <c r="D38" s="139" t="s">
        <v>182</v>
      </c>
      <c r="E38" s="183"/>
      <c r="F38" s="225"/>
      <c r="G38" s="115"/>
      <c r="H38" s="117"/>
      <c r="I38" s="117"/>
    </row>
    <row r="39" spans="1:9" ht="15.75" x14ac:dyDescent="0.25">
      <c r="A39" s="1"/>
      <c r="B39" s="119"/>
      <c r="C39" s="120"/>
      <c r="D39" s="139" t="s">
        <v>183</v>
      </c>
      <c r="E39" s="183"/>
      <c r="F39" s="225"/>
      <c r="G39" s="115"/>
      <c r="H39" s="117"/>
      <c r="I39" s="117"/>
    </row>
    <row r="40" spans="1:9" ht="15.75" x14ac:dyDescent="0.25">
      <c r="A40" s="1"/>
      <c r="B40" s="119"/>
      <c r="C40" s="120"/>
      <c r="D40" s="139" t="s">
        <v>184</v>
      </c>
      <c r="E40" s="183"/>
      <c r="F40" s="225"/>
      <c r="G40" s="115"/>
      <c r="H40" s="117"/>
      <c r="I40" s="117"/>
    </row>
    <row r="41" spans="1:9" ht="15.75" x14ac:dyDescent="0.25">
      <c r="A41" s="1"/>
      <c r="B41" s="119"/>
      <c r="C41" s="120"/>
      <c r="D41" s="139" t="s">
        <v>185</v>
      </c>
      <c r="E41" s="183"/>
      <c r="F41" s="225"/>
      <c r="G41" s="115"/>
      <c r="H41" s="117"/>
      <c r="I41" s="117"/>
    </row>
    <row r="42" spans="1:9" ht="15.75" hidden="1" x14ac:dyDescent="0.25">
      <c r="A42" s="1"/>
      <c r="B42" s="119" t="s">
        <v>89</v>
      </c>
      <c r="C42" s="120"/>
      <c r="D42" s="139" t="s">
        <v>188</v>
      </c>
      <c r="E42" s="183"/>
      <c r="F42" s="225"/>
      <c r="G42" s="115"/>
      <c r="H42" s="117"/>
      <c r="I42" s="117"/>
    </row>
    <row r="43" spans="1:9" ht="15.75" hidden="1" x14ac:dyDescent="0.25">
      <c r="A43" s="1"/>
      <c r="B43" s="119" t="s">
        <v>89</v>
      </c>
      <c r="C43" s="120" t="s">
        <v>67</v>
      </c>
      <c r="D43" s="139" t="s">
        <v>189</v>
      </c>
      <c r="E43" s="183"/>
      <c r="F43" s="225"/>
      <c r="G43" s="115"/>
      <c r="H43" s="117"/>
      <c r="I43" s="117"/>
    </row>
    <row r="44" spans="1:9" ht="15.75" hidden="1" x14ac:dyDescent="0.25">
      <c r="A44" s="1"/>
      <c r="B44" s="119"/>
      <c r="C44" s="120"/>
      <c r="D44" s="139" t="s">
        <v>190</v>
      </c>
      <c r="E44" s="228"/>
      <c r="F44" s="225"/>
      <c r="G44" s="115"/>
      <c r="H44" s="117"/>
      <c r="I44" s="117"/>
    </row>
    <row r="45" spans="1:9" ht="15.75" hidden="1" x14ac:dyDescent="0.25">
      <c r="A45" s="1"/>
      <c r="B45" s="119" t="s">
        <v>89</v>
      </c>
      <c r="C45" s="120" t="s">
        <v>68</v>
      </c>
      <c r="D45" s="139" t="s">
        <v>191</v>
      </c>
      <c r="E45" s="228"/>
      <c r="F45" s="225"/>
      <c r="G45" s="115"/>
      <c r="H45" s="117"/>
      <c r="I45" s="117"/>
    </row>
    <row r="46" spans="1:9" ht="15.75" hidden="1" x14ac:dyDescent="0.25">
      <c r="A46" s="1"/>
      <c r="B46" s="119"/>
      <c r="C46" s="120"/>
      <c r="D46" s="139" t="s">
        <v>481</v>
      </c>
      <c r="E46" s="183"/>
      <c r="F46" s="225"/>
      <c r="G46" s="115"/>
      <c r="H46" s="117"/>
      <c r="I46" s="117"/>
    </row>
    <row r="47" spans="1:9" ht="15.75" x14ac:dyDescent="0.25">
      <c r="A47" s="1"/>
      <c r="B47" s="119" t="s">
        <v>89</v>
      </c>
      <c r="C47" s="120" t="s">
        <v>69</v>
      </c>
      <c r="D47" s="139" t="s">
        <v>193</v>
      </c>
      <c r="E47" s="183"/>
      <c r="F47" s="225"/>
      <c r="G47" s="115"/>
      <c r="H47" s="117"/>
      <c r="I47" s="117"/>
    </row>
    <row r="48" spans="1:9" ht="15.75" x14ac:dyDescent="0.25">
      <c r="A48" s="1"/>
      <c r="B48" s="119" t="s">
        <v>89</v>
      </c>
      <c r="C48" s="120"/>
      <c r="D48" s="139" t="s">
        <v>194</v>
      </c>
      <c r="E48" s="183"/>
      <c r="F48" s="225"/>
      <c r="G48" s="115"/>
      <c r="H48" s="117"/>
      <c r="I48" s="117"/>
    </row>
    <row r="49" spans="1:9" ht="15.75" x14ac:dyDescent="0.25">
      <c r="A49" s="1"/>
      <c r="B49" s="119" t="s">
        <v>89</v>
      </c>
      <c r="C49" s="120"/>
      <c r="D49" s="139" t="s">
        <v>195</v>
      </c>
      <c r="E49" s="183"/>
      <c r="F49" s="225"/>
      <c r="G49" s="115"/>
      <c r="H49" s="117"/>
      <c r="I49" s="117"/>
    </row>
    <row r="50" spans="1:9" ht="15.75" hidden="1" x14ac:dyDescent="0.25">
      <c r="A50" s="1"/>
      <c r="B50" s="119"/>
      <c r="C50" s="120"/>
      <c r="D50" s="141" t="s">
        <v>482</v>
      </c>
      <c r="E50" s="183"/>
      <c r="F50" s="225"/>
      <c r="G50" s="115"/>
      <c r="H50" s="117"/>
      <c r="I50" s="117"/>
    </row>
    <row r="51" spans="1:9" ht="15.75" hidden="1" x14ac:dyDescent="0.25">
      <c r="A51" s="1"/>
      <c r="B51" s="119"/>
      <c r="C51" s="120"/>
      <c r="D51" s="141" t="s">
        <v>483</v>
      </c>
      <c r="E51" s="183"/>
      <c r="F51" s="225"/>
      <c r="G51" s="115"/>
      <c r="H51" s="117"/>
      <c r="I51" s="117"/>
    </row>
    <row r="52" spans="1:9" ht="15.75" x14ac:dyDescent="0.25">
      <c r="A52" s="1"/>
      <c r="B52" s="119" t="s">
        <v>94</v>
      </c>
      <c r="C52" s="120"/>
      <c r="D52" s="139" t="s">
        <v>198</v>
      </c>
      <c r="E52" s="183"/>
      <c r="F52" s="225"/>
      <c r="G52" s="115"/>
      <c r="H52" s="117"/>
      <c r="I52" s="117"/>
    </row>
    <row r="53" spans="1:9" ht="15.75" x14ac:dyDescent="0.25">
      <c r="A53" s="1"/>
      <c r="B53" s="119" t="s">
        <v>94</v>
      </c>
      <c r="C53" s="120"/>
      <c r="D53" s="139" t="s">
        <v>199</v>
      </c>
      <c r="E53" s="183"/>
      <c r="F53" s="225"/>
      <c r="G53" s="115"/>
      <c r="H53" s="117"/>
      <c r="I53" s="117"/>
    </row>
    <row r="54" spans="1:9" ht="15.75" hidden="1" x14ac:dyDescent="0.25">
      <c r="A54" s="1"/>
      <c r="B54" s="119" t="s">
        <v>94</v>
      </c>
      <c r="C54" s="120"/>
      <c r="D54" s="139" t="s">
        <v>200</v>
      </c>
      <c r="E54" s="183"/>
      <c r="F54" s="225"/>
      <c r="G54" s="115"/>
      <c r="H54" s="117"/>
      <c r="I54" s="117"/>
    </row>
    <row r="55" spans="1:9" ht="15.75" x14ac:dyDescent="0.25">
      <c r="A55" s="1"/>
      <c r="B55" s="119" t="s">
        <v>94</v>
      </c>
      <c r="C55" s="120"/>
      <c r="D55" s="139" t="s">
        <v>201</v>
      </c>
      <c r="E55" s="183"/>
      <c r="F55" s="225"/>
      <c r="G55" s="115"/>
      <c r="H55" s="117"/>
      <c r="I55" s="117"/>
    </row>
    <row r="56" spans="1:9" ht="15.75" x14ac:dyDescent="0.25">
      <c r="A56" s="1"/>
      <c r="B56" s="119" t="s">
        <v>94</v>
      </c>
      <c r="C56" s="120"/>
      <c r="D56" s="139" t="s">
        <v>202</v>
      </c>
      <c r="E56" s="183"/>
      <c r="F56" s="225"/>
      <c r="G56" s="115"/>
      <c r="H56" s="117"/>
      <c r="I56" s="117"/>
    </row>
    <row r="57" spans="1:9" ht="15.75" x14ac:dyDescent="0.25">
      <c r="A57" s="1"/>
      <c r="B57" s="119"/>
      <c r="C57" s="120"/>
      <c r="D57" s="140" t="s">
        <v>203</v>
      </c>
      <c r="E57" s="183"/>
      <c r="F57" s="225"/>
      <c r="G57" s="115"/>
      <c r="H57" s="117"/>
      <c r="I57" s="117"/>
    </row>
    <row r="58" spans="1:9" ht="15.75" hidden="1" x14ac:dyDescent="0.25">
      <c r="A58" s="1"/>
      <c r="B58" s="119"/>
      <c r="C58" s="120"/>
      <c r="D58" s="140" t="s">
        <v>238</v>
      </c>
      <c r="E58" s="183"/>
      <c r="F58" s="225"/>
      <c r="G58" s="115"/>
      <c r="H58" s="117"/>
      <c r="I58" s="117"/>
    </row>
    <row r="59" spans="1:9" ht="15.75" hidden="1" x14ac:dyDescent="0.25">
      <c r="A59" s="1"/>
      <c r="B59" s="119"/>
      <c r="C59" s="120"/>
      <c r="D59" s="141" t="s">
        <v>484</v>
      </c>
      <c r="E59" s="183"/>
      <c r="F59" s="225"/>
      <c r="G59" s="115"/>
      <c r="H59" s="117"/>
      <c r="I59" s="117"/>
    </row>
    <row r="60" spans="1:9" ht="15.75" x14ac:dyDescent="0.25">
      <c r="A60" s="1"/>
      <c r="B60" s="119" t="s">
        <v>94</v>
      </c>
      <c r="C60" s="120"/>
      <c r="D60" s="139" t="s">
        <v>205</v>
      </c>
      <c r="E60" s="183"/>
      <c r="F60" s="225"/>
      <c r="G60" s="115"/>
      <c r="H60" s="117"/>
      <c r="I60" s="117"/>
    </row>
    <row r="61" spans="1:9" ht="15.75" x14ac:dyDescent="0.25">
      <c r="A61" s="1"/>
      <c r="B61" s="119" t="s">
        <v>94</v>
      </c>
      <c r="C61" s="120"/>
      <c r="D61" s="139" t="s">
        <v>206</v>
      </c>
      <c r="E61" s="183"/>
      <c r="F61" s="225"/>
      <c r="G61" s="115"/>
      <c r="H61" s="117"/>
      <c r="I61" s="117"/>
    </row>
    <row r="62" spans="1:9" ht="15.75" hidden="1" x14ac:dyDescent="0.25">
      <c r="A62" s="1"/>
      <c r="B62" s="119"/>
      <c r="C62" s="120"/>
      <c r="D62" s="141" t="s">
        <v>485</v>
      </c>
      <c r="E62" s="183"/>
      <c r="F62" s="225"/>
      <c r="G62" s="115"/>
      <c r="H62" s="117"/>
      <c r="I62" s="117"/>
    </row>
    <row r="63" spans="1:9" ht="15.75" x14ac:dyDescent="0.25">
      <c r="A63" s="1"/>
      <c r="B63" s="119" t="s">
        <v>94</v>
      </c>
      <c r="C63" s="120"/>
      <c r="D63" s="139" t="s">
        <v>208</v>
      </c>
      <c r="E63" s="183"/>
      <c r="F63" s="225"/>
      <c r="G63" s="115"/>
      <c r="H63" s="117"/>
      <c r="I63" s="117"/>
    </row>
    <row r="64" spans="1:9" ht="15.75" hidden="1" x14ac:dyDescent="0.25">
      <c r="A64" s="1"/>
      <c r="B64" s="119" t="s">
        <v>94</v>
      </c>
      <c r="C64" s="120"/>
      <c r="D64" s="139" t="s">
        <v>209</v>
      </c>
      <c r="E64" s="183"/>
      <c r="F64" s="225"/>
      <c r="G64" s="115"/>
      <c r="H64" s="117"/>
      <c r="I64" s="117"/>
    </row>
    <row r="65" spans="1:9" ht="15.75" hidden="1" x14ac:dyDescent="0.25">
      <c r="A65" s="1"/>
      <c r="B65" s="119"/>
      <c r="C65" s="120"/>
      <c r="D65" s="141" t="s">
        <v>486</v>
      </c>
      <c r="E65" s="183"/>
      <c r="F65" s="225"/>
      <c r="G65" s="115"/>
      <c r="H65" s="117"/>
      <c r="I65" s="117"/>
    </row>
    <row r="66" spans="1:9" ht="15.75" x14ac:dyDescent="0.25">
      <c r="A66" s="1"/>
      <c r="B66" s="119" t="s">
        <v>94</v>
      </c>
      <c r="C66" s="120"/>
      <c r="D66" s="139" t="s">
        <v>211</v>
      </c>
      <c r="E66" s="183"/>
      <c r="F66" s="225"/>
      <c r="G66" s="115"/>
      <c r="H66" s="117"/>
      <c r="I66" s="117"/>
    </row>
    <row r="67" spans="1:9" ht="15.75" x14ac:dyDescent="0.25">
      <c r="A67" s="1"/>
      <c r="B67" s="119" t="s">
        <v>94</v>
      </c>
      <c r="C67" s="120"/>
      <c r="D67" s="139" t="s">
        <v>212</v>
      </c>
      <c r="E67" s="183"/>
      <c r="F67" s="225"/>
      <c r="G67" s="115"/>
      <c r="H67" s="117"/>
      <c r="I67" s="117"/>
    </row>
    <row r="68" spans="1:9" ht="15.75" hidden="1" x14ac:dyDescent="0.25">
      <c r="A68" s="1"/>
      <c r="B68" s="119"/>
      <c r="C68" s="120"/>
      <c r="D68" s="139" t="s">
        <v>213</v>
      </c>
      <c r="E68" s="183"/>
      <c r="F68" s="225"/>
      <c r="G68" s="115"/>
      <c r="H68" s="117"/>
      <c r="I68" s="117"/>
    </row>
    <row r="69" spans="1:9" ht="15.75" x14ac:dyDescent="0.25">
      <c r="A69" s="1"/>
      <c r="B69" s="119"/>
      <c r="C69" s="120"/>
      <c r="D69" s="139" t="s">
        <v>214</v>
      </c>
      <c r="E69" s="183"/>
      <c r="F69" s="225"/>
      <c r="G69" s="115"/>
      <c r="H69" s="117"/>
      <c r="I69" s="117"/>
    </row>
    <row r="70" spans="1:9" ht="15.75" hidden="1" x14ac:dyDescent="0.25">
      <c r="A70" s="1"/>
      <c r="B70" s="119"/>
      <c r="C70" s="120"/>
      <c r="D70" s="141" t="s">
        <v>487</v>
      </c>
      <c r="E70" s="183"/>
      <c r="F70" s="225"/>
      <c r="G70" s="115"/>
      <c r="H70" s="117"/>
      <c r="I70" s="117"/>
    </row>
    <row r="71" spans="1:9" ht="15.75" hidden="1" x14ac:dyDescent="0.25">
      <c r="A71" s="1"/>
      <c r="B71" s="119" t="s">
        <v>94</v>
      </c>
      <c r="C71" s="120"/>
      <c r="D71" s="139" t="s">
        <v>216</v>
      </c>
      <c r="E71" s="183"/>
      <c r="F71" s="225"/>
      <c r="G71" s="115"/>
      <c r="H71" s="117"/>
      <c r="I71" s="117"/>
    </row>
    <row r="72" spans="1:9" ht="15.75" hidden="1" x14ac:dyDescent="0.25">
      <c r="A72" s="1"/>
      <c r="B72" s="119" t="s">
        <v>94</v>
      </c>
      <c r="C72" s="124" t="s">
        <v>488</v>
      </c>
      <c r="D72" s="139" t="s">
        <v>217</v>
      </c>
      <c r="E72" s="183"/>
      <c r="F72" s="225"/>
      <c r="G72" s="115"/>
      <c r="H72" s="117"/>
      <c r="I72" s="117"/>
    </row>
    <row r="73" spans="1:9" ht="15.75" x14ac:dyDescent="0.25">
      <c r="A73" s="1"/>
      <c r="B73" s="119" t="s">
        <v>94</v>
      </c>
      <c r="C73" s="120"/>
      <c r="D73" s="139" t="s">
        <v>218</v>
      </c>
      <c r="E73" s="183"/>
      <c r="F73" s="225"/>
      <c r="G73" s="115"/>
      <c r="H73" s="117"/>
      <c r="I73" s="117"/>
    </row>
    <row r="74" spans="1:9" ht="15.75" x14ac:dyDescent="0.25">
      <c r="A74" s="1"/>
      <c r="B74" s="119"/>
      <c r="C74" s="120"/>
      <c r="D74" s="139" t="s">
        <v>452</v>
      </c>
      <c r="E74" s="183"/>
      <c r="F74" s="225"/>
      <c r="G74" s="115"/>
      <c r="H74" s="117"/>
      <c r="I74" s="117"/>
    </row>
    <row r="75" spans="1:9" ht="15.75" hidden="1" x14ac:dyDescent="0.25">
      <c r="A75" s="1"/>
      <c r="B75" s="119"/>
      <c r="C75" s="120"/>
      <c r="D75" s="139" t="s">
        <v>219</v>
      </c>
      <c r="E75" s="183"/>
      <c r="F75" s="225"/>
      <c r="G75" s="115"/>
      <c r="H75" s="117"/>
      <c r="I75" s="117"/>
    </row>
    <row r="76" spans="1:9" ht="15.75" x14ac:dyDescent="0.25">
      <c r="A76" s="1"/>
      <c r="B76" s="119"/>
      <c r="C76" s="120"/>
      <c r="D76" s="139" t="s">
        <v>220</v>
      </c>
      <c r="E76" s="183"/>
      <c r="F76" s="225"/>
      <c r="G76" s="115"/>
      <c r="H76" s="117"/>
      <c r="I76" s="117"/>
    </row>
    <row r="77" spans="1:9" ht="15.75" hidden="1" x14ac:dyDescent="0.25">
      <c r="A77" s="1"/>
      <c r="B77" s="119"/>
      <c r="C77" s="120"/>
      <c r="D77" s="141" t="s">
        <v>489</v>
      </c>
      <c r="E77" s="183"/>
      <c r="F77" s="225"/>
      <c r="G77" s="115"/>
      <c r="H77" s="117"/>
      <c r="I77" s="117"/>
    </row>
    <row r="78" spans="1:9" ht="15.75" hidden="1" x14ac:dyDescent="0.25">
      <c r="A78" s="1"/>
      <c r="B78" s="119" t="s">
        <v>94</v>
      </c>
      <c r="C78" s="120"/>
      <c r="D78" s="139" t="s">
        <v>222</v>
      </c>
      <c r="E78" s="183"/>
      <c r="F78" s="225"/>
      <c r="G78" s="115"/>
      <c r="H78" s="117"/>
      <c r="I78" s="117"/>
    </row>
    <row r="79" spans="1:9" ht="15.75" hidden="1" x14ac:dyDescent="0.25">
      <c r="A79" s="1"/>
      <c r="B79" s="119" t="s">
        <v>94</v>
      </c>
      <c r="C79" s="124" t="s">
        <v>490</v>
      </c>
      <c r="D79" s="138" t="s">
        <v>491</v>
      </c>
      <c r="E79" s="183"/>
      <c r="F79" s="225"/>
      <c r="G79" s="115"/>
      <c r="H79" s="117"/>
      <c r="I79" s="117"/>
    </row>
    <row r="80" spans="1:9" ht="15.75" hidden="1" x14ac:dyDescent="0.25">
      <c r="A80" s="1"/>
      <c r="B80" s="119"/>
      <c r="C80" s="120"/>
      <c r="D80" s="141" t="s">
        <v>492</v>
      </c>
      <c r="E80" s="183"/>
      <c r="F80" s="225"/>
      <c r="G80" s="115"/>
      <c r="H80" s="117"/>
      <c r="I80" s="117"/>
    </row>
    <row r="81" spans="1:9" ht="15.75" x14ac:dyDescent="0.25">
      <c r="A81" s="1"/>
      <c r="B81" s="119"/>
      <c r="C81" s="120"/>
      <c r="D81" s="142" t="s">
        <v>224</v>
      </c>
      <c r="E81" s="183"/>
      <c r="F81" s="226"/>
      <c r="G81" s="117"/>
      <c r="H81" s="117"/>
      <c r="I81" s="117"/>
    </row>
    <row r="82" spans="1:9" ht="15.75" x14ac:dyDescent="0.25">
      <c r="A82" s="1"/>
      <c r="B82" s="119"/>
      <c r="C82" s="120"/>
      <c r="D82" s="224" t="s">
        <v>464</v>
      </c>
      <c r="E82" s="183"/>
      <c r="F82" s="226"/>
      <c r="G82" s="117"/>
      <c r="H82" s="117"/>
      <c r="I82" s="117"/>
    </row>
    <row r="83" spans="1:9" ht="15.75" x14ac:dyDescent="0.25">
      <c r="A83" s="1"/>
      <c r="B83" s="119" t="s">
        <v>94</v>
      </c>
      <c r="C83" s="120"/>
      <c r="D83" s="139" t="s">
        <v>225</v>
      </c>
      <c r="E83" s="183"/>
      <c r="F83" s="225"/>
      <c r="G83" s="115"/>
      <c r="H83" s="117"/>
      <c r="I83" s="117"/>
    </row>
    <row r="84" spans="1:9" ht="15.75" hidden="1" x14ac:dyDescent="0.25">
      <c r="A84" s="1"/>
      <c r="B84" s="119"/>
      <c r="C84" s="120"/>
      <c r="D84" s="139" t="s">
        <v>453</v>
      </c>
      <c r="E84" s="183"/>
      <c r="F84" s="225"/>
      <c r="G84" s="115"/>
      <c r="H84" s="117"/>
      <c r="I84" s="117"/>
    </row>
    <row r="85" spans="1:9" ht="15.75" hidden="1" x14ac:dyDescent="0.25">
      <c r="A85" s="1"/>
      <c r="B85" s="119" t="s">
        <v>94</v>
      </c>
      <c r="C85" s="125" t="s">
        <v>493</v>
      </c>
      <c r="D85" s="139" t="s">
        <v>226</v>
      </c>
      <c r="E85" s="183"/>
      <c r="F85" s="225"/>
      <c r="G85" s="115"/>
      <c r="H85" s="117"/>
      <c r="I85" s="117"/>
    </row>
    <row r="86" spans="1:9" ht="15.75" hidden="1" x14ac:dyDescent="0.25">
      <c r="A86" s="1"/>
      <c r="B86" s="119" t="s">
        <v>94</v>
      </c>
      <c r="C86" s="126"/>
      <c r="D86" s="139" t="s">
        <v>227</v>
      </c>
      <c r="E86" s="183"/>
      <c r="F86" s="225"/>
      <c r="G86" s="115"/>
      <c r="H86" s="117"/>
      <c r="I86" s="117"/>
    </row>
    <row r="87" spans="1:9" ht="15.75" hidden="1" x14ac:dyDescent="0.25">
      <c r="A87" s="1"/>
      <c r="B87" s="119" t="s">
        <v>94</v>
      </c>
      <c r="C87" s="120"/>
      <c r="D87" s="139" t="s">
        <v>228</v>
      </c>
      <c r="E87" s="183"/>
      <c r="F87" s="225"/>
      <c r="G87" s="115"/>
      <c r="H87" s="117"/>
      <c r="I87" s="117"/>
    </row>
    <row r="88" spans="1:9" ht="15.75" hidden="1" x14ac:dyDescent="0.25">
      <c r="A88" s="1"/>
      <c r="B88" s="119"/>
      <c r="C88" s="120"/>
      <c r="D88" s="143" t="s">
        <v>454</v>
      </c>
      <c r="E88" s="183"/>
      <c r="F88" s="225"/>
      <c r="G88" s="115"/>
      <c r="H88" s="117"/>
      <c r="I88" s="117"/>
    </row>
    <row r="89" spans="1:9" ht="15.75" hidden="1" x14ac:dyDescent="0.25">
      <c r="A89" s="1"/>
      <c r="B89" s="119" t="s">
        <v>94</v>
      </c>
      <c r="C89" s="124" t="s">
        <v>494</v>
      </c>
      <c r="D89" s="139" t="s">
        <v>229</v>
      </c>
      <c r="E89" s="183"/>
      <c r="F89" s="225"/>
      <c r="G89" s="115"/>
      <c r="H89" s="117"/>
      <c r="I89" s="117"/>
    </row>
    <row r="90" spans="1:9" ht="15.75" x14ac:dyDescent="0.25">
      <c r="A90" s="1"/>
      <c r="B90" s="119" t="s">
        <v>94</v>
      </c>
      <c r="C90" s="120"/>
      <c r="D90" s="139" t="s">
        <v>495</v>
      </c>
      <c r="E90" s="183"/>
      <c r="F90" s="225"/>
      <c r="G90" s="115"/>
      <c r="H90" s="117"/>
      <c r="I90" s="117"/>
    </row>
    <row r="91" spans="1:9" ht="15.75" hidden="1" x14ac:dyDescent="0.25">
      <c r="A91" s="1"/>
      <c r="B91" s="119"/>
      <c r="C91" s="120"/>
      <c r="D91" s="139" t="s">
        <v>456</v>
      </c>
      <c r="E91" s="183"/>
      <c r="F91" s="225"/>
      <c r="G91" s="115"/>
      <c r="H91" s="117"/>
      <c r="I91" s="117"/>
    </row>
    <row r="92" spans="1:9" ht="15.75" hidden="1" x14ac:dyDescent="0.25">
      <c r="A92" s="1"/>
      <c r="B92" s="119"/>
      <c r="C92" s="120"/>
      <c r="D92" s="140" t="s">
        <v>455</v>
      </c>
      <c r="E92" s="183"/>
      <c r="F92" s="225"/>
      <c r="G92" s="115"/>
      <c r="H92" s="117"/>
      <c r="I92" s="117"/>
    </row>
    <row r="93" spans="1:9" ht="15.75" hidden="1" x14ac:dyDescent="0.25">
      <c r="A93" s="1"/>
      <c r="B93" s="119"/>
      <c r="C93" s="120"/>
      <c r="D93" s="140" t="s">
        <v>457</v>
      </c>
      <c r="E93" s="183"/>
      <c r="F93" s="225"/>
      <c r="G93" s="115"/>
      <c r="H93" s="117"/>
      <c r="I93" s="117"/>
    </row>
    <row r="94" spans="1:9" ht="15.75" x14ac:dyDescent="0.25">
      <c r="A94" s="1"/>
      <c r="B94" s="119"/>
      <c r="C94" s="120"/>
      <c r="D94" s="139" t="s">
        <v>231</v>
      </c>
      <c r="E94" s="183"/>
      <c r="F94" s="225"/>
      <c r="G94" s="115"/>
      <c r="H94" s="117"/>
      <c r="I94" s="117"/>
    </row>
    <row r="95" spans="1:9" ht="15.75" hidden="1" x14ac:dyDescent="0.25">
      <c r="A95" s="1"/>
      <c r="B95" s="119"/>
      <c r="C95" s="120"/>
      <c r="D95" s="141" t="s">
        <v>496</v>
      </c>
      <c r="E95" s="183"/>
      <c r="F95" s="225"/>
      <c r="G95" s="115"/>
      <c r="H95" s="117"/>
      <c r="I95" s="117"/>
    </row>
    <row r="96" spans="1:9" ht="15.75" hidden="1" x14ac:dyDescent="0.25">
      <c r="A96" s="1"/>
      <c r="B96" s="119" t="s">
        <v>94</v>
      </c>
      <c r="C96" s="120"/>
      <c r="D96" s="139" t="s">
        <v>309</v>
      </c>
      <c r="E96" s="183"/>
      <c r="F96" s="225"/>
      <c r="G96" s="115"/>
      <c r="H96" s="117"/>
      <c r="I96" s="117"/>
    </row>
    <row r="97" spans="1:9" ht="15.75" hidden="1" x14ac:dyDescent="0.25">
      <c r="A97" s="1"/>
      <c r="B97" s="119" t="s">
        <v>94</v>
      </c>
      <c r="C97" s="124" t="s">
        <v>497</v>
      </c>
      <c r="D97" s="139" t="s">
        <v>233</v>
      </c>
      <c r="E97" s="183"/>
      <c r="F97" s="225"/>
      <c r="G97" s="115"/>
      <c r="H97" s="117"/>
      <c r="I97" s="117"/>
    </row>
    <row r="98" spans="1:9" ht="15.75" x14ac:dyDescent="0.25">
      <c r="A98" s="1"/>
      <c r="B98" s="119" t="s">
        <v>94</v>
      </c>
      <c r="C98" s="120"/>
      <c r="D98" s="139" t="s">
        <v>234</v>
      </c>
      <c r="E98" s="183"/>
      <c r="F98" s="225"/>
      <c r="G98" s="115"/>
      <c r="H98" s="117"/>
      <c r="I98" s="117"/>
    </row>
    <row r="99" spans="1:9" ht="15.75" hidden="1" x14ac:dyDescent="0.25">
      <c r="A99" s="1"/>
      <c r="B99" s="119" t="s">
        <v>94</v>
      </c>
      <c r="C99" s="120" t="s">
        <v>498</v>
      </c>
      <c r="D99" s="139" t="s">
        <v>235</v>
      </c>
      <c r="E99" s="183"/>
      <c r="F99" s="225"/>
      <c r="G99" s="115"/>
      <c r="H99" s="117"/>
      <c r="I99" s="117"/>
    </row>
    <row r="100" spans="1:9" ht="15.75" hidden="1" x14ac:dyDescent="0.25">
      <c r="A100" s="1"/>
      <c r="B100" s="119" t="s">
        <v>94</v>
      </c>
      <c r="C100" s="120" t="s">
        <v>498</v>
      </c>
      <c r="D100" s="139" t="s">
        <v>236</v>
      </c>
      <c r="E100" s="183"/>
      <c r="F100" s="225"/>
      <c r="G100" s="115"/>
      <c r="H100" s="117"/>
      <c r="I100" s="117"/>
    </row>
    <row r="101" spans="1:9" ht="15.75" hidden="1" x14ac:dyDescent="0.25">
      <c r="A101" s="1"/>
      <c r="B101" s="119" t="s">
        <v>94</v>
      </c>
      <c r="C101" s="120"/>
      <c r="D101" s="139" t="s">
        <v>237</v>
      </c>
      <c r="E101" s="183"/>
      <c r="F101" s="225"/>
      <c r="G101" s="115"/>
      <c r="H101" s="117"/>
      <c r="I101" s="117"/>
    </row>
    <row r="102" spans="1:9" ht="15.75" x14ac:dyDescent="0.25">
      <c r="A102" s="1"/>
      <c r="B102" s="119"/>
      <c r="C102" s="120"/>
      <c r="D102" s="144" t="s">
        <v>458</v>
      </c>
      <c r="E102" s="183"/>
      <c r="F102" s="225"/>
      <c r="G102" s="115"/>
      <c r="H102" s="117"/>
      <c r="I102" s="117"/>
    </row>
    <row r="103" spans="1:9" ht="15.75" x14ac:dyDescent="0.25">
      <c r="A103" s="1"/>
      <c r="B103" s="119" t="s">
        <v>94</v>
      </c>
      <c r="C103" s="120"/>
      <c r="D103" s="139" t="s">
        <v>239</v>
      </c>
      <c r="E103" s="183"/>
      <c r="F103" s="225"/>
      <c r="G103" s="115"/>
      <c r="H103" s="117"/>
      <c r="I103" s="117"/>
    </row>
    <row r="104" spans="1:9" ht="15.75" hidden="1" x14ac:dyDescent="0.25">
      <c r="A104" s="1"/>
      <c r="B104" s="119"/>
      <c r="C104" s="120"/>
      <c r="D104" s="139" t="s">
        <v>240</v>
      </c>
      <c r="E104" s="228"/>
      <c r="F104" s="225"/>
      <c r="G104" s="115"/>
      <c r="H104" s="117"/>
      <c r="I104" s="117"/>
    </row>
    <row r="105" spans="1:9" ht="15.75" x14ac:dyDescent="0.25">
      <c r="A105" s="1"/>
      <c r="B105" s="119" t="s">
        <v>94</v>
      </c>
      <c r="C105" s="124" t="s">
        <v>499</v>
      </c>
      <c r="D105" s="139" t="s">
        <v>241</v>
      </c>
      <c r="E105" s="183"/>
      <c r="F105" s="225"/>
      <c r="G105" s="115"/>
      <c r="H105" s="117"/>
      <c r="I105" s="117"/>
    </row>
    <row r="106" spans="1:9" ht="15.75" x14ac:dyDescent="0.25">
      <c r="A106" s="1"/>
      <c r="B106" s="119" t="s">
        <v>94</v>
      </c>
      <c r="C106" s="120"/>
      <c r="D106" s="139" t="s">
        <v>242</v>
      </c>
      <c r="E106" s="183"/>
      <c r="F106" s="225"/>
      <c r="G106" s="115"/>
      <c r="H106" s="117"/>
      <c r="I106" s="117"/>
    </row>
    <row r="107" spans="1:9" ht="15.75" x14ac:dyDescent="0.25">
      <c r="A107" s="1"/>
      <c r="B107" s="119" t="s">
        <v>94</v>
      </c>
      <c r="C107" s="120"/>
      <c r="D107" s="139" t="s">
        <v>553</v>
      </c>
      <c r="E107" s="183"/>
      <c r="F107" s="225"/>
      <c r="G107" s="115"/>
      <c r="H107" s="117"/>
      <c r="I107" s="117"/>
    </row>
    <row r="108" spans="1:9" ht="15.75" hidden="1" x14ac:dyDescent="0.25">
      <c r="A108" s="1"/>
      <c r="B108" s="119" t="s">
        <v>94</v>
      </c>
      <c r="C108" s="120"/>
      <c r="D108" s="139" t="s">
        <v>244</v>
      </c>
      <c r="E108" s="228"/>
      <c r="F108" s="225"/>
      <c r="G108" s="115"/>
      <c r="H108" s="117"/>
      <c r="I108" s="117"/>
    </row>
    <row r="109" spans="1:9" ht="15.75" hidden="1" x14ac:dyDescent="0.25">
      <c r="A109" s="1"/>
      <c r="B109" s="119" t="s">
        <v>94</v>
      </c>
      <c r="C109" s="120"/>
      <c r="D109" s="139" t="s">
        <v>245</v>
      </c>
      <c r="E109" s="228"/>
      <c r="F109" s="225"/>
      <c r="G109" s="115"/>
      <c r="H109" s="117"/>
      <c r="I109" s="117"/>
    </row>
    <row r="110" spans="1:9" ht="15.75" hidden="1" x14ac:dyDescent="0.25">
      <c r="A110" s="1"/>
      <c r="B110" s="119"/>
      <c r="C110" s="120"/>
      <c r="D110" s="141" t="s">
        <v>500</v>
      </c>
      <c r="E110" s="228"/>
      <c r="F110" s="225"/>
      <c r="G110" s="115"/>
      <c r="H110" s="117"/>
      <c r="I110" s="117"/>
    </row>
    <row r="111" spans="1:9" ht="15.75" hidden="1" x14ac:dyDescent="0.25">
      <c r="A111" s="1"/>
      <c r="B111" s="119"/>
      <c r="C111" s="120"/>
      <c r="D111" s="141" t="s">
        <v>501</v>
      </c>
      <c r="E111" s="228"/>
      <c r="F111" s="225"/>
      <c r="G111" s="115"/>
      <c r="H111" s="117"/>
      <c r="I111" s="117"/>
    </row>
    <row r="112" spans="1:9" ht="15.75" x14ac:dyDescent="0.25">
      <c r="A112" s="1"/>
      <c r="B112" s="119" t="s">
        <v>89</v>
      </c>
      <c r="C112" s="1" t="s">
        <v>502</v>
      </c>
      <c r="D112" s="145" t="s">
        <v>248</v>
      </c>
      <c r="E112" s="183"/>
      <c r="F112" s="225"/>
      <c r="G112" s="115"/>
      <c r="H112" s="117"/>
      <c r="I112" s="117"/>
    </row>
    <row r="113" spans="1:9" ht="15.75" hidden="1" x14ac:dyDescent="0.25">
      <c r="A113" s="1"/>
      <c r="B113" s="119" t="s">
        <v>91</v>
      </c>
      <c r="C113" s="1" t="s">
        <v>503</v>
      </c>
      <c r="D113" s="145" t="s">
        <v>249</v>
      </c>
      <c r="E113" s="228"/>
      <c r="F113" s="225"/>
      <c r="G113" s="115"/>
      <c r="H113" s="117"/>
      <c r="I113" s="117"/>
    </row>
    <row r="114" spans="1:9" ht="15.75" hidden="1" x14ac:dyDescent="0.25">
      <c r="A114" s="1"/>
      <c r="B114" s="119"/>
      <c r="C114" s="1"/>
      <c r="D114" s="141" t="s">
        <v>504</v>
      </c>
      <c r="E114" s="228"/>
      <c r="F114" s="225"/>
      <c r="G114" s="115"/>
      <c r="H114" s="117"/>
      <c r="I114" s="117"/>
    </row>
    <row r="115" spans="1:9" ht="15.75" hidden="1" x14ac:dyDescent="0.25">
      <c r="A115" s="1"/>
      <c r="B115" s="119" t="s">
        <v>91</v>
      </c>
      <c r="C115" s="1" t="s">
        <v>505</v>
      </c>
      <c r="D115" s="145" t="s">
        <v>251</v>
      </c>
      <c r="E115" s="228"/>
      <c r="F115" s="225"/>
      <c r="G115" s="115"/>
      <c r="H115" s="117"/>
      <c r="I115" s="117"/>
    </row>
    <row r="116" spans="1:9" ht="15.75" x14ac:dyDescent="0.25">
      <c r="A116" s="1"/>
      <c r="B116" s="119" t="s">
        <v>91</v>
      </c>
      <c r="C116" s="1" t="s">
        <v>506</v>
      </c>
      <c r="D116" s="145" t="s">
        <v>252</v>
      </c>
      <c r="E116" s="183"/>
      <c r="F116" s="225"/>
      <c r="G116" s="115"/>
      <c r="H116" s="117"/>
      <c r="I116" s="117"/>
    </row>
    <row r="117" spans="1:9" ht="15.75" x14ac:dyDescent="0.25">
      <c r="A117" s="1"/>
      <c r="B117" s="119" t="s">
        <v>89</v>
      </c>
      <c r="C117" s="1" t="s">
        <v>507</v>
      </c>
      <c r="D117" s="145" t="s">
        <v>253</v>
      </c>
      <c r="E117" s="183"/>
      <c r="F117" s="225"/>
      <c r="G117" s="115"/>
      <c r="H117" s="117"/>
      <c r="I117" s="117"/>
    </row>
    <row r="118" spans="1:9" ht="15.75" hidden="1" x14ac:dyDescent="0.25">
      <c r="A118" s="1"/>
      <c r="B118" s="119"/>
      <c r="C118" s="1"/>
      <c r="D118" s="141" t="s">
        <v>508</v>
      </c>
      <c r="E118" s="228"/>
      <c r="F118" s="225"/>
      <c r="G118" s="115"/>
      <c r="H118" s="117"/>
      <c r="I118" s="117"/>
    </row>
    <row r="119" spans="1:9" ht="15.75" x14ac:dyDescent="0.25">
      <c r="A119" s="1"/>
      <c r="B119" s="119" t="s">
        <v>91</v>
      </c>
      <c r="C119" s="1" t="s">
        <v>509</v>
      </c>
      <c r="D119" s="145" t="s">
        <v>255</v>
      </c>
      <c r="E119" s="183"/>
      <c r="F119" s="225"/>
      <c r="G119" s="115"/>
      <c r="H119" s="117"/>
      <c r="I119" s="117"/>
    </row>
    <row r="120" spans="1:9" ht="15.75" x14ac:dyDescent="0.25">
      <c r="A120" s="1"/>
      <c r="B120" s="119" t="s">
        <v>91</v>
      </c>
      <c r="C120" s="1" t="s">
        <v>510</v>
      </c>
      <c r="D120" s="145" t="s">
        <v>256</v>
      </c>
      <c r="E120" s="183"/>
      <c r="F120" s="225"/>
      <c r="G120" s="115"/>
      <c r="H120" s="117"/>
      <c r="I120" s="117"/>
    </row>
    <row r="121" spans="1:9" ht="15.75" hidden="1" x14ac:dyDescent="0.25">
      <c r="A121" s="1"/>
      <c r="B121" s="119" t="s">
        <v>91</v>
      </c>
      <c r="C121" s="1" t="s">
        <v>511</v>
      </c>
      <c r="D121" s="145" t="s">
        <v>257</v>
      </c>
      <c r="E121" s="228"/>
      <c r="F121" s="225"/>
      <c r="G121" s="115"/>
      <c r="H121" s="117"/>
      <c r="I121" s="117"/>
    </row>
    <row r="122" spans="1:9" ht="15.75" x14ac:dyDescent="0.25">
      <c r="A122" s="1"/>
      <c r="B122" s="119" t="s">
        <v>89</v>
      </c>
      <c r="C122" s="1" t="s">
        <v>512</v>
      </c>
      <c r="D122" s="145" t="s">
        <v>258</v>
      </c>
      <c r="E122" s="183"/>
      <c r="F122" s="225"/>
      <c r="G122" s="115"/>
      <c r="H122" s="117"/>
      <c r="I122" s="117"/>
    </row>
    <row r="123" spans="1:9" ht="15.75" hidden="1" x14ac:dyDescent="0.25">
      <c r="A123" s="1"/>
      <c r="B123" s="119"/>
      <c r="C123" s="1"/>
      <c r="D123" s="141" t="s">
        <v>513</v>
      </c>
      <c r="E123" s="228"/>
      <c r="F123" s="225"/>
      <c r="G123" s="115"/>
      <c r="H123" s="117"/>
      <c r="I123" s="117"/>
    </row>
    <row r="124" spans="1:9" ht="15.75" hidden="1" x14ac:dyDescent="0.25">
      <c r="A124" s="1"/>
      <c r="B124" s="119" t="s">
        <v>91</v>
      </c>
      <c r="C124" s="1" t="s">
        <v>514</v>
      </c>
      <c r="D124" s="145" t="s">
        <v>260</v>
      </c>
      <c r="E124" s="228"/>
      <c r="F124" s="225"/>
      <c r="G124" s="115"/>
      <c r="H124" s="117"/>
      <c r="I124" s="117"/>
    </row>
    <row r="125" spans="1:9" ht="15.75" hidden="1" x14ac:dyDescent="0.25">
      <c r="A125" s="1"/>
      <c r="B125" s="119" t="s">
        <v>91</v>
      </c>
      <c r="C125" s="1" t="e">
        <v>#N/A</v>
      </c>
      <c r="D125" s="145" t="s">
        <v>261</v>
      </c>
      <c r="E125" s="228"/>
      <c r="F125" s="225"/>
      <c r="G125" s="115"/>
      <c r="H125" s="117"/>
      <c r="I125" s="117"/>
    </row>
    <row r="126" spans="1:9" ht="15.75" x14ac:dyDescent="0.25">
      <c r="A126" s="1"/>
      <c r="B126" s="119" t="s">
        <v>91</v>
      </c>
      <c r="C126" s="1" t="s">
        <v>515</v>
      </c>
      <c r="D126" s="145" t="s">
        <v>262</v>
      </c>
      <c r="E126" s="183"/>
      <c r="F126" s="225"/>
      <c r="G126" s="115"/>
      <c r="H126" s="117"/>
      <c r="I126" s="117"/>
    </row>
    <row r="127" spans="1:9" ht="15.75" hidden="1" x14ac:dyDescent="0.25">
      <c r="A127" s="1"/>
      <c r="B127" s="119" t="s">
        <v>91</v>
      </c>
      <c r="C127" s="1" t="s">
        <v>516</v>
      </c>
      <c r="D127" s="145" t="s">
        <v>263</v>
      </c>
      <c r="E127" s="228"/>
      <c r="F127" s="225"/>
      <c r="G127" s="115"/>
      <c r="H127" s="117"/>
      <c r="I127" s="117"/>
    </row>
    <row r="128" spans="1:9" ht="15.75" hidden="1" x14ac:dyDescent="0.25">
      <c r="A128" s="1"/>
      <c r="B128" s="119" t="s">
        <v>91</v>
      </c>
      <c r="C128" s="1" t="s">
        <v>517</v>
      </c>
      <c r="D128" s="145" t="s">
        <v>264</v>
      </c>
      <c r="E128" s="228"/>
      <c r="F128" s="225"/>
      <c r="G128" s="115"/>
      <c r="H128" s="117"/>
      <c r="I128" s="117"/>
    </row>
    <row r="129" spans="1:9" ht="15.75" hidden="1" x14ac:dyDescent="0.25">
      <c r="A129" s="1"/>
      <c r="B129" s="119"/>
      <c r="C129" s="1"/>
      <c r="D129" s="141" t="s">
        <v>518</v>
      </c>
      <c r="E129" s="228"/>
      <c r="F129" s="225"/>
      <c r="G129" s="115"/>
      <c r="H129" s="117"/>
      <c r="I129" s="117"/>
    </row>
    <row r="130" spans="1:9" ht="15.75" hidden="1" x14ac:dyDescent="0.25">
      <c r="A130" s="1"/>
      <c r="B130" s="119" t="s">
        <v>91</v>
      </c>
      <c r="C130" s="1"/>
      <c r="D130" s="145" t="s">
        <v>266</v>
      </c>
      <c r="E130" s="228"/>
      <c r="F130" s="225"/>
      <c r="G130" s="115"/>
      <c r="H130" s="117"/>
      <c r="I130" s="117"/>
    </row>
    <row r="131" spans="1:9" ht="15.75" hidden="1" x14ac:dyDescent="0.25">
      <c r="A131" s="1"/>
      <c r="B131" s="119" t="s">
        <v>91</v>
      </c>
      <c r="C131" s="1" t="s">
        <v>519</v>
      </c>
      <c r="D131" s="145" t="s">
        <v>267</v>
      </c>
      <c r="E131" s="228"/>
      <c r="F131" s="225"/>
      <c r="G131" s="115"/>
      <c r="H131" s="117"/>
      <c r="I131" s="117"/>
    </row>
    <row r="132" spans="1:9" ht="15.75" hidden="1" x14ac:dyDescent="0.25">
      <c r="A132" s="1"/>
      <c r="B132" s="119"/>
      <c r="C132" s="1"/>
      <c r="D132" s="145" t="s">
        <v>459</v>
      </c>
      <c r="E132" s="228"/>
      <c r="F132" s="225"/>
      <c r="G132" s="115"/>
      <c r="H132" s="117"/>
      <c r="I132" s="117"/>
    </row>
    <row r="133" spans="1:9" ht="15.75" hidden="1" x14ac:dyDescent="0.25">
      <c r="A133" s="1"/>
      <c r="B133" s="119" t="s">
        <v>91</v>
      </c>
      <c r="C133" s="1" t="s">
        <v>520</v>
      </c>
      <c r="D133" s="145" t="s">
        <v>268</v>
      </c>
      <c r="E133" s="228"/>
      <c r="F133" s="225"/>
      <c r="G133" s="115"/>
      <c r="H133" s="117"/>
      <c r="I133" s="117"/>
    </row>
    <row r="134" spans="1:9" ht="15.75" hidden="1" x14ac:dyDescent="0.25">
      <c r="A134" s="1"/>
      <c r="B134" s="119" t="s">
        <v>91</v>
      </c>
      <c r="C134" s="1" t="s">
        <v>521</v>
      </c>
      <c r="D134" s="145" t="s">
        <v>269</v>
      </c>
      <c r="E134" s="228"/>
      <c r="F134" s="225"/>
      <c r="G134" s="115"/>
      <c r="H134" s="117"/>
      <c r="I134" s="117"/>
    </row>
    <row r="135" spans="1:9" ht="15.75" hidden="1" x14ac:dyDescent="0.25">
      <c r="A135" s="1"/>
      <c r="B135" s="119" t="s">
        <v>91</v>
      </c>
      <c r="C135" s="1" t="s">
        <v>522</v>
      </c>
      <c r="D135" s="145" t="s">
        <v>270</v>
      </c>
      <c r="E135" s="228"/>
      <c r="F135" s="225"/>
      <c r="G135" s="115"/>
      <c r="H135" s="117"/>
      <c r="I135" s="117"/>
    </row>
    <row r="136" spans="1:9" ht="15.75" hidden="1" x14ac:dyDescent="0.25">
      <c r="A136" s="1"/>
      <c r="B136" s="119" t="s">
        <v>91</v>
      </c>
      <c r="C136" s="1" t="s">
        <v>523</v>
      </c>
      <c r="D136" s="145" t="s">
        <v>271</v>
      </c>
      <c r="E136" s="228"/>
      <c r="F136" s="225"/>
      <c r="G136" s="115"/>
      <c r="H136" s="117"/>
      <c r="I136" s="117"/>
    </row>
    <row r="137" spans="1:9" ht="15.75" x14ac:dyDescent="0.25">
      <c r="A137" s="1"/>
      <c r="B137" s="119"/>
      <c r="C137" s="1"/>
      <c r="D137" s="224" t="s">
        <v>465</v>
      </c>
      <c r="E137" s="183"/>
      <c r="F137" s="225"/>
      <c r="G137" s="115"/>
      <c r="H137" s="117"/>
      <c r="I137" s="117"/>
    </row>
    <row r="138" spans="1:9" ht="15.75" hidden="1" x14ac:dyDescent="0.25">
      <c r="A138" s="1"/>
      <c r="B138" s="119" t="s">
        <v>91</v>
      </c>
      <c r="C138" s="1" t="e">
        <v>#N/A</v>
      </c>
      <c r="D138" s="145" t="s">
        <v>272</v>
      </c>
      <c r="E138" s="228"/>
      <c r="F138" s="225"/>
      <c r="G138" s="115"/>
      <c r="H138" s="117"/>
      <c r="I138" s="117"/>
    </row>
    <row r="139" spans="1:9" ht="15.75" hidden="1" x14ac:dyDescent="0.25">
      <c r="A139" s="1"/>
      <c r="B139" s="119" t="s">
        <v>91</v>
      </c>
      <c r="C139" s="1" t="e">
        <v>#N/A</v>
      </c>
      <c r="D139" s="145" t="s">
        <v>273</v>
      </c>
      <c r="E139" s="228"/>
      <c r="F139" s="225"/>
      <c r="G139" s="115"/>
      <c r="H139" s="117"/>
      <c r="I139" s="117"/>
    </row>
    <row r="140" spans="1:9" ht="15.75" hidden="1" x14ac:dyDescent="0.25">
      <c r="A140" s="1"/>
      <c r="B140" s="119" t="s">
        <v>91</v>
      </c>
      <c r="C140" s="1" t="s">
        <v>524</v>
      </c>
      <c r="D140" s="145" t="s">
        <v>274</v>
      </c>
      <c r="E140" s="228"/>
      <c r="F140" s="225"/>
      <c r="G140" s="115"/>
      <c r="H140" s="117"/>
      <c r="I140" s="117"/>
    </row>
    <row r="141" spans="1:9" ht="15.75" hidden="1" x14ac:dyDescent="0.25">
      <c r="A141" s="1"/>
      <c r="B141" s="119" t="s">
        <v>91</v>
      </c>
      <c r="C141" s="1" t="e">
        <v>#N/A</v>
      </c>
      <c r="D141" s="145" t="s">
        <v>275</v>
      </c>
      <c r="E141" s="228"/>
      <c r="F141" s="225"/>
      <c r="G141" s="115"/>
      <c r="H141" s="117"/>
      <c r="I141" s="117"/>
    </row>
    <row r="142" spans="1:9" ht="15.75" hidden="1" x14ac:dyDescent="0.25">
      <c r="A142" s="1"/>
      <c r="B142" s="119"/>
      <c r="C142" s="1"/>
      <c r="D142" s="141" t="s">
        <v>525</v>
      </c>
      <c r="E142" s="228"/>
      <c r="F142" s="225"/>
      <c r="G142" s="115"/>
      <c r="H142" s="117"/>
      <c r="I142" s="117"/>
    </row>
    <row r="143" spans="1:9" ht="15.75" hidden="1" x14ac:dyDescent="0.25">
      <c r="A143" s="1"/>
      <c r="B143" s="119"/>
      <c r="C143" s="1"/>
      <c r="D143" s="142" t="s">
        <v>277</v>
      </c>
      <c r="E143" s="228"/>
      <c r="F143" s="226"/>
      <c r="G143" s="117"/>
      <c r="H143" s="117"/>
      <c r="I143" s="117"/>
    </row>
    <row r="144" spans="1:9" ht="15.75" x14ac:dyDescent="0.25">
      <c r="A144" s="1"/>
      <c r="B144" s="119" t="s">
        <v>91</v>
      </c>
      <c r="C144" s="1" t="s">
        <v>526</v>
      </c>
      <c r="D144" s="145" t="s">
        <v>278</v>
      </c>
      <c r="E144" s="183"/>
      <c r="F144" s="225"/>
      <c r="G144" s="115"/>
      <c r="H144" s="117"/>
      <c r="I144" s="117"/>
    </row>
    <row r="145" spans="1:9" ht="15.75" x14ac:dyDescent="0.25">
      <c r="A145" s="1"/>
      <c r="B145" s="119" t="s">
        <v>91</v>
      </c>
      <c r="C145" s="1" t="s">
        <v>527</v>
      </c>
      <c r="D145" s="145" t="s">
        <v>279</v>
      </c>
      <c r="E145" s="183"/>
      <c r="F145" s="225"/>
      <c r="G145" s="115"/>
      <c r="H145" s="117"/>
      <c r="I145" s="117"/>
    </row>
    <row r="146" spans="1:9" ht="15.75" hidden="1" x14ac:dyDescent="0.25">
      <c r="A146" s="1"/>
      <c r="B146" s="119" t="s">
        <v>91</v>
      </c>
      <c r="C146" s="1" t="e">
        <v>#N/A</v>
      </c>
      <c r="D146" s="145" t="s">
        <v>280</v>
      </c>
      <c r="E146" s="228"/>
      <c r="F146" s="225"/>
      <c r="G146" s="115"/>
      <c r="H146" s="117"/>
      <c r="I146" s="117"/>
    </row>
    <row r="147" spans="1:9" ht="15.75" hidden="1" x14ac:dyDescent="0.25">
      <c r="A147" s="1"/>
      <c r="B147" s="119" t="s">
        <v>91</v>
      </c>
      <c r="C147" s="1"/>
      <c r="D147" s="145" t="s">
        <v>281</v>
      </c>
      <c r="E147" s="228"/>
      <c r="F147" s="225"/>
      <c r="G147" s="115"/>
      <c r="H147" s="117"/>
      <c r="I147" s="117"/>
    </row>
    <row r="148" spans="1:9" ht="15.75" x14ac:dyDescent="0.25">
      <c r="A148" s="1"/>
      <c r="B148" s="119" t="s">
        <v>91</v>
      </c>
      <c r="C148" s="1" t="s">
        <v>528</v>
      </c>
      <c r="D148" s="145" t="s">
        <v>282</v>
      </c>
      <c r="E148" s="183"/>
      <c r="F148" s="225"/>
      <c r="G148" s="115"/>
      <c r="H148" s="117"/>
      <c r="I148" s="117"/>
    </row>
    <row r="149" spans="1:9" ht="15.75" hidden="1" x14ac:dyDescent="0.25">
      <c r="A149" s="1"/>
      <c r="B149" s="119" t="s">
        <v>91</v>
      </c>
      <c r="C149" s="1" t="s">
        <v>529</v>
      </c>
      <c r="D149" s="145" t="s">
        <v>283</v>
      </c>
      <c r="E149" s="228"/>
      <c r="F149" s="225"/>
      <c r="G149" s="115"/>
      <c r="H149" s="117"/>
      <c r="I149" s="117"/>
    </row>
    <row r="150" spans="1:9" ht="15.75" hidden="1" x14ac:dyDescent="0.25">
      <c r="A150" s="1"/>
      <c r="B150" s="119" t="s">
        <v>91</v>
      </c>
      <c r="C150" s="1" t="s">
        <v>530</v>
      </c>
      <c r="D150" s="145" t="s">
        <v>284</v>
      </c>
      <c r="E150" s="228"/>
      <c r="F150" s="225"/>
      <c r="G150" s="115"/>
      <c r="H150" s="117"/>
      <c r="I150" s="117"/>
    </row>
    <row r="151" spans="1:9" ht="15.75" hidden="1" x14ac:dyDescent="0.25">
      <c r="A151" s="1"/>
      <c r="B151" s="119"/>
      <c r="C151" s="1"/>
      <c r="D151" s="145" t="s">
        <v>531</v>
      </c>
      <c r="E151" s="228"/>
      <c r="F151" s="225"/>
      <c r="G151" s="115"/>
      <c r="H151" s="117"/>
      <c r="I151" s="117"/>
    </row>
    <row r="152" spans="1:9" ht="15.75" x14ac:dyDescent="0.25">
      <c r="A152" s="1"/>
      <c r="B152" s="119" t="s">
        <v>91</v>
      </c>
      <c r="C152" s="1" t="s">
        <v>532</v>
      </c>
      <c r="D152" s="145" t="s">
        <v>286</v>
      </c>
      <c r="E152" s="183"/>
      <c r="F152" s="225"/>
      <c r="G152" s="115"/>
      <c r="H152" s="117"/>
      <c r="I152" s="117"/>
    </row>
    <row r="153" spans="1:9" ht="15.75" x14ac:dyDescent="0.25">
      <c r="A153" s="1"/>
      <c r="B153" s="119" t="s">
        <v>91</v>
      </c>
      <c r="C153" s="1" t="s">
        <v>533</v>
      </c>
      <c r="D153" s="145" t="s">
        <v>287</v>
      </c>
      <c r="E153" s="183"/>
      <c r="F153" s="225"/>
      <c r="G153" s="115"/>
      <c r="H153" s="117"/>
      <c r="I153" s="117"/>
    </row>
    <row r="154" spans="1:9" ht="15" hidden="1" customHeight="1" x14ac:dyDescent="0.25">
      <c r="A154" s="1"/>
      <c r="B154" s="119" t="s">
        <v>91</v>
      </c>
      <c r="C154" s="1" t="s">
        <v>534</v>
      </c>
      <c r="D154" s="145" t="s">
        <v>535</v>
      </c>
      <c r="E154" s="228"/>
      <c r="F154" s="225"/>
      <c r="G154" s="115"/>
      <c r="H154" s="117"/>
      <c r="I154" s="117"/>
    </row>
    <row r="155" spans="1:9" ht="15" hidden="1" customHeight="1" x14ac:dyDescent="0.25">
      <c r="A155" s="1"/>
      <c r="B155" s="119"/>
      <c r="C155" s="1"/>
      <c r="D155" s="144" t="s">
        <v>460</v>
      </c>
      <c r="E155" s="228"/>
      <c r="F155" s="225"/>
      <c r="G155" s="115"/>
      <c r="H155" s="117"/>
      <c r="I155" s="117"/>
    </row>
    <row r="156" spans="1:9" ht="15" customHeight="1" x14ac:dyDescent="0.25">
      <c r="A156" s="1"/>
      <c r="B156" s="119" t="s">
        <v>91</v>
      </c>
      <c r="C156" s="1"/>
      <c r="D156" s="145" t="s">
        <v>288</v>
      </c>
      <c r="E156" s="183"/>
      <c r="F156" s="225"/>
      <c r="G156" s="127"/>
      <c r="H156" s="117"/>
      <c r="I156" s="117"/>
    </row>
    <row r="157" spans="1:9" ht="15" customHeight="1" x14ac:dyDescent="0.25">
      <c r="A157" s="1"/>
      <c r="B157" s="119" t="s">
        <v>91</v>
      </c>
      <c r="C157" s="1" t="s">
        <v>536</v>
      </c>
      <c r="D157" s="145" t="s">
        <v>290</v>
      </c>
      <c r="E157" s="183"/>
      <c r="F157" s="225"/>
      <c r="G157" s="115"/>
      <c r="H157" s="117"/>
      <c r="I157" s="117"/>
    </row>
    <row r="158" spans="1:9" ht="15" hidden="1" customHeight="1" x14ac:dyDescent="0.25">
      <c r="A158" s="1"/>
      <c r="B158" s="119" t="s">
        <v>91</v>
      </c>
      <c r="C158" s="1" t="s">
        <v>537</v>
      </c>
      <c r="D158" s="145" t="s">
        <v>293</v>
      </c>
      <c r="E158" s="183"/>
      <c r="F158" s="225"/>
      <c r="G158" s="115"/>
      <c r="H158" s="117"/>
      <c r="I158" s="117"/>
    </row>
    <row r="159" spans="1:9" ht="15" customHeight="1" x14ac:dyDescent="0.25">
      <c r="A159" s="1"/>
      <c r="B159" s="119" t="s">
        <v>91</v>
      </c>
      <c r="C159" s="1" t="s">
        <v>538</v>
      </c>
      <c r="D159" s="145" t="s">
        <v>292</v>
      </c>
      <c r="E159" s="183"/>
      <c r="F159" s="225"/>
      <c r="G159" s="115"/>
      <c r="H159" s="117"/>
      <c r="I159" s="117"/>
    </row>
    <row r="160" spans="1:9" ht="15" hidden="1" customHeight="1" x14ac:dyDescent="0.25">
      <c r="A160" s="1"/>
      <c r="B160" s="119" t="s">
        <v>89</v>
      </c>
      <c r="C160" s="1" t="s">
        <v>539</v>
      </c>
      <c r="D160" s="145" t="s">
        <v>294</v>
      </c>
      <c r="E160" s="183"/>
      <c r="F160" s="225"/>
      <c r="G160" s="115"/>
    </row>
    <row r="161" spans="1:7" ht="19.5" hidden="1" customHeight="1" x14ac:dyDescent="0.25">
      <c r="A161" s="1"/>
      <c r="B161" s="119" t="s">
        <v>91</v>
      </c>
      <c r="C161" s="128" t="s">
        <v>540</v>
      </c>
      <c r="D161" s="145" t="s">
        <v>295</v>
      </c>
      <c r="E161" s="183"/>
      <c r="F161" s="225"/>
      <c r="G161" s="115"/>
    </row>
    <row r="162" spans="1:7" ht="15" hidden="1" customHeight="1" x14ac:dyDescent="0.25">
      <c r="A162" s="1"/>
      <c r="B162" s="119" t="s">
        <v>91</v>
      </c>
      <c r="C162" s="128" t="s">
        <v>541</v>
      </c>
      <c r="D162" s="145" t="s">
        <v>296</v>
      </c>
      <c r="E162" s="183"/>
      <c r="F162" s="225"/>
      <c r="G162" s="115"/>
    </row>
    <row r="163" spans="1:7" ht="15" hidden="1" customHeight="1" x14ac:dyDescent="0.25">
      <c r="A163" s="1"/>
      <c r="B163" s="119"/>
      <c r="C163" s="129"/>
      <c r="D163" s="145"/>
      <c r="E163" s="183"/>
      <c r="F163" s="225"/>
      <c r="G163" s="115"/>
    </row>
    <row r="164" spans="1:7" ht="15" hidden="1" customHeight="1" x14ac:dyDescent="0.25">
      <c r="A164" s="1"/>
      <c r="B164" s="119" t="s">
        <v>94</v>
      </c>
      <c r="C164" s="120"/>
      <c r="D164" s="145" t="s">
        <v>297</v>
      </c>
      <c r="E164" s="183"/>
      <c r="F164" s="225"/>
      <c r="G164" s="115"/>
    </row>
    <row r="165" spans="1:7" ht="15" hidden="1" customHeight="1" x14ac:dyDescent="0.25">
      <c r="A165" s="1"/>
      <c r="B165" s="119"/>
      <c r="C165" s="120"/>
      <c r="D165" s="145" t="s">
        <v>542</v>
      </c>
      <c r="E165" s="183"/>
      <c r="F165" s="225"/>
      <c r="G165" s="115"/>
    </row>
    <row r="166" spans="1:7" ht="15" hidden="1" customHeight="1" x14ac:dyDescent="0.25">
      <c r="A166" s="1"/>
      <c r="B166" s="119" t="s">
        <v>90</v>
      </c>
      <c r="C166" s="124" t="s">
        <v>543</v>
      </c>
      <c r="D166" s="145" t="s">
        <v>299</v>
      </c>
      <c r="E166" s="183"/>
      <c r="F166" s="225"/>
      <c r="G166" s="115"/>
    </row>
    <row r="167" spans="1:7" ht="15" hidden="1" customHeight="1" x14ac:dyDescent="0.25">
      <c r="A167" s="1"/>
      <c r="B167" s="119" t="s">
        <v>89</v>
      </c>
      <c r="C167" s="124" t="s">
        <v>544</v>
      </c>
      <c r="D167" s="145" t="s">
        <v>300</v>
      </c>
      <c r="E167" s="183"/>
      <c r="F167" s="225"/>
      <c r="G167" s="115"/>
    </row>
    <row r="168" spans="1:7" ht="15" hidden="1" customHeight="1" x14ac:dyDescent="0.25">
      <c r="A168" s="1"/>
      <c r="B168" s="119" t="s">
        <v>89</v>
      </c>
      <c r="C168" s="124" t="s">
        <v>545</v>
      </c>
      <c r="D168" s="145" t="s">
        <v>301</v>
      </c>
      <c r="E168" s="183"/>
      <c r="F168" s="225"/>
      <c r="G168" s="115"/>
    </row>
    <row r="169" spans="1:7" ht="15.75" x14ac:dyDescent="0.25">
      <c r="A169" s="1"/>
      <c r="B169" s="119" t="s">
        <v>90</v>
      </c>
      <c r="C169" s="124"/>
      <c r="D169" s="145" t="s">
        <v>302</v>
      </c>
      <c r="E169" s="183"/>
      <c r="F169" s="225"/>
      <c r="G169" s="115"/>
    </row>
    <row r="170" spans="1:7" ht="15" customHeight="1" x14ac:dyDescent="0.25">
      <c r="A170" s="1"/>
      <c r="B170" s="119" t="s">
        <v>92</v>
      </c>
      <c r="C170" s="124" t="s">
        <v>546</v>
      </c>
      <c r="D170" s="145" t="s">
        <v>303</v>
      </c>
      <c r="E170" s="183"/>
      <c r="F170" s="225"/>
      <c r="G170" s="115"/>
    </row>
    <row r="171" spans="1:7" ht="15" customHeight="1" x14ac:dyDescent="0.25">
      <c r="A171" s="1"/>
      <c r="B171" s="119"/>
      <c r="C171" s="130"/>
      <c r="D171" s="145" t="s">
        <v>461</v>
      </c>
      <c r="E171" s="183"/>
      <c r="F171" s="225"/>
      <c r="G171" s="2"/>
    </row>
    <row r="172" spans="1:7" ht="15.75" x14ac:dyDescent="0.25">
      <c r="A172" s="1"/>
      <c r="B172" s="119" t="s">
        <v>90</v>
      </c>
      <c r="C172" s="130"/>
      <c r="D172" s="145" t="s">
        <v>137</v>
      </c>
      <c r="E172" s="183"/>
      <c r="F172" s="225"/>
      <c r="G172" s="115"/>
    </row>
    <row r="173" spans="1:7" ht="15.75" x14ac:dyDescent="0.25">
      <c r="A173" s="1"/>
      <c r="B173" s="119" t="s">
        <v>92</v>
      </c>
      <c r="C173" s="130"/>
      <c r="D173" s="145" t="s">
        <v>305</v>
      </c>
      <c r="E173" s="183"/>
      <c r="F173" s="225"/>
      <c r="G173" s="115"/>
    </row>
    <row r="174" spans="1:7" ht="15.75" hidden="1" x14ac:dyDescent="0.25">
      <c r="A174" s="1"/>
      <c r="B174" s="119" t="s">
        <v>92</v>
      </c>
      <c r="C174" s="130"/>
      <c r="D174" s="146" t="s">
        <v>306</v>
      </c>
      <c r="E174" s="228"/>
      <c r="F174" s="225"/>
      <c r="G174" s="115"/>
    </row>
    <row r="175" spans="1:7" ht="15.75" hidden="1" x14ac:dyDescent="0.25">
      <c r="A175" s="1"/>
      <c r="B175" s="119" t="s">
        <v>94</v>
      </c>
      <c r="C175" s="120"/>
      <c r="D175" s="138" t="s">
        <v>307</v>
      </c>
      <c r="E175" s="184"/>
      <c r="F175" s="225"/>
      <c r="G175" s="115"/>
    </row>
    <row r="176" spans="1:7" ht="15.75" hidden="1" x14ac:dyDescent="0.25">
      <c r="A176" s="1"/>
      <c r="B176" s="119"/>
      <c r="C176" s="120"/>
      <c r="D176" s="146" t="s">
        <v>306</v>
      </c>
      <c r="E176" s="228"/>
      <c r="F176" s="225"/>
      <c r="G176" s="115"/>
    </row>
    <row r="177" spans="1:10" ht="15.75" hidden="1" x14ac:dyDescent="0.25">
      <c r="A177" s="1"/>
      <c r="B177" s="119"/>
      <c r="C177" s="120"/>
      <c r="D177" s="146" t="s">
        <v>462</v>
      </c>
      <c r="E177" s="228"/>
      <c r="F177" s="225"/>
      <c r="G177" s="115"/>
    </row>
    <row r="178" spans="1:10" ht="16.5" thickBot="1" x14ac:dyDescent="0.3">
      <c r="A178" s="1"/>
      <c r="B178" s="119"/>
      <c r="C178" s="120"/>
      <c r="D178" s="234" t="s">
        <v>309</v>
      </c>
      <c r="E178" s="235"/>
      <c r="F178" s="236"/>
      <c r="G178" s="115"/>
    </row>
    <row r="179" spans="1:10" ht="21" thickBot="1" x14ac:dyDescent="0.3">
      <c r="A179" s="1"/>
      <c r="B179" s="119"/>
      <c r="C179" s="120"/>
      <c r="D179" s="237" t="s">
        <v>463</v>
      </c>
      <c r="E179" s="238">
        <f>SUM(E9:E178)</f>
        <v>0</v>
      </c>
      <c r="F179" s="239">
        <f>SUM(F9:F178)</f>
        <v>0</v>
      </c>
      <c r="G179" s="131"/>
      <c r="J179" s="70"/>
    </row>
    <row r="180" spans="1:10" x14ac:dyDescent="0.25">
      <c r="A180" s="1"/>
      <c r="B180" s="119"/>
      <c r="C180" s="120"/>
      <c r="D180" s="1"/>
      <c r="E180" s="115"/>
      <c r="F180" s="115"/>
      <c r="G180" s="115"/>
      <c r="J180" s="70">
        <f>+E179-F179</f>
        <v>0</v>
      </c>
    </row>
    <row r="181" spans="1:10" x14ac:dyDescent="0.25">
      <c r="A181" s="1"/>
      <c r="B181" s="119"/>
      <c r="C181" s="120"/>
      <c r="D181" s="1"/>
      <c r="E181" s="115"/>
      <c r="F181" s="115"/>
      <c r="G181" s="115"/>
    </row>
    <row r="182" spans="1:10" x14ac:dyDescent="0.25">
      <c r="A182" s="1"/>
      <c r="B182" s="119"/>
      <c r="C182" s="120"/>
      <c r="D182" s="1" t="s">
        <v>16</v>
      </c>
      <c r="E182" s="115"/>
      <c r="F182" s="115"/>
      <c r="G182" s="115"/>
    </row>
    <row r="183" spans="1:10" x14ac:dyDescent="0.25">
      <c r="A183" s="1"/>
      <c r="B183" s="119"/>
      <c r="C183" s="120"/>
      <c r="D183" s="132"/>
      <c r="E183" s="115"/>
      <c r="F183" s="115"/>
      <c r="G183" s="115"/>
    </row>
    <row r="187" spans="1:10" x14ac:dyDescent="0.25">
      <c r="E187" s="133"/>
    </row>
    <row r="193" spans="5:6" x14ac:dyDescent="0.25">
      <c r="E193" s="182"/>
      <c r="F193" s="182"/>
    </row>
    <row r="194" spans="5:6" x14ac:dyDescent="0.25">
      <c r="E194" s="182">
        <v>50</v>
      </c>
      <c r="F194" s="182">
        <v>50.25</v>
      </c>
    </row>
    <row r="195" spans="5:6" x14ac:dyDescent="0.25">
      <c r="E195" s="182">
        <f>+E194*F194</f>
        <v>2512.5</v>
      </c>
      <c r="F195" s="182"/>
    </row>
    <row r="196" spans="5:6" x14ac:dyDescent="0.25">
      <c r="E196" s="182"/>
      <c r="F196" s="182"/>
    </row>
    <row r="197" spans="5:6" x14ac:dyDescent="0.25">
      <c r="E197" s="182"/>
      <c r="F197" s="182"/>
    </row>
    <row r="198" spans="5:6" x14ac:dyDescent="0.25">
      <c r="E198" s="182"/>
      <c r="F198" s="182"/>
    </row>
    <row r="199" spans="5:6" x14ac:dyDescent="0.25">
      <c r="E199" s="182"/>
      <c r="F199" s="182"/>
    </row>
    <row r="200" spans="5:6" x14ac:dyDescent="0.25">
      <c r="E200" s="182"/>
      <c r="F200" s="182"/>
    </row>
    <row r="201" spans="5:6" x14ac:dyDescent="0.25">
      <c r="E201" s="182"/>
      <c r="F201" s="182"/>
    </row>
    <row r="202" spans="5:6" x14ac:dyDescent="0.25">
      <c r="E202" s="182"/>
      <c r="F202" s="182"/>
    </row>
    <row r="203" spans="5:6" x14ac:dyDescent="0.25">
      <c r="E203" s="182"/>
      <c r="F203" s="182"/>
    </row>
  </sheetData>
  <mergeCells count="4">
    <mergeCell ref="D2:F2"/>
    <mergeCell ref="D3:F3"/>
    <mergeCell ref="D4:F4"/>
    <mergeCell ref="D5:F5"/>
  </mergeCells>
  <pageMargins left="0.7" right="0.7" top="0.75" bottom="0.75" header="0.3" footer="0.3"/>
  <pageSetup scale="61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18"/>
  <sheetViews>
    <sheetView workbookViewId="0">
      <selection activeCell="B12" sqref="B12"/>
    </sheetView>
  </sheetViews>
  <sheetFormatPr baseColWidth="10" defaultRowHeight="15" x14ac:dyDescent="0.25"/>
  <cols>
    <col min="1" max="1" width="41" bestFit="1" customWidth="1"/>
    <col min="2" max="2" width="35" customWidth="1"/>
    <col min="3" max="3" width="12.7109375" bestFit="1" customWidth="1"/>
  </cols>
  <sheetData>
    <row r="1" spans="1:3" ht="15.75" x14ac:dyDescent="0.25">
      <c r="A1" s="288" t="s">
        <v>584</v>
      </c>
      <c r="B1" s="288"/>
    </row>
    <row r="2" spans="1:3" ht="15.75" x14ac:dyDescent="0.25">
      <c r="A2" s="288" t="s">
        <v>569</v>
      </c>
      <c r="B2" s="288"/>
    </row>
    <row r="3" spans="1:3" ht="15.75" x14ac:dyDescent="0.25">
      <c r="A3" s="288" t="s">
        <v>606</v>
      </c>
      <c r="B3" s="288"/>
    </row>
    <row r="4" spans="1:3" ht="15.75" x14ac:dyDescent="0.25">
      <c r="A4" s="288" t="s">
        <v>0</v>
      </c>
      <c r="B4" s="288"/>
    </row>
    <row r="5" spans="1:3" ht="18.75" x14ac:dyDescent="0.25">
      <c r="A5" s="58"/>
      <c r="B5" s="58"/>
    </row>
    <row r="6" spans="1:3" ht="15.75" x14ac:dyDescent="0.25">
      <c r="B6" s="36"/>
    </row>
    <row r="7" spans="1:3" ht="15.75" x14ac:dyDescent="0.25">
      <c r="B7" s="36"/>
    </row>
    <row r="8" spans="1:3" ht="15" customHeight="1" x14ac:dyDescent="0.25">
      <c r="A8" s="301" t="s">
        <v>138</v>
      </c>
      <c r="B8" s="298" t="s">
        <v>418</v>
      </c>
    </row>
    <row r="9" spans="1:3" ht="15" customHeight="1" x14ac:dyDescent="0.25">
      <c r="A9" s="302"/>
      <c r="B9" s="299"/>
    </row>
    <row r="10" spans="1:3" ht="15.75" customHeight="1" x14ac:dyDescent="0.25">
      <c r="A10" s="303"/>
      <c r="B10" s="300"/>
    </row>
    <row r="11" spans="1:3" ht="15.75" x14ac:dyDescent="0.25">
      <c r="A11" s="60" t="s">
        <v>446</v>
      </c>
      <c r="B11" s="284">
        <v>2267872.1</v>
      </c>
    </row>
    <row r="12" spans="1:3" ht="15" customHeight="1" x14ac:dyDescent="0.25">
      <c r="A12" s="37" t="s">
        <v>568</v>
      </c>
      <c r="B12" s="200">
        <f>+B11</f>
        <v>2267872.1</v>
      </c>
    </row>
    <row r="14" spans="1:3" ht="15" customHeight="1" x14ac:dyDescent="0.25">
      <c r="C14" s="20"/>
    </row>
    <row r="18" spans="2:2" x14ac:dyDescent="0.25">
      <c r="B18" s="212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B19"/>
  <sheetViews>
    <sheetView workbookViewId="0">
      <selection activeCell="B13" sqref="B13"/>
    </sheetView>
  </sheetViews>
  <sheetFormatPr baseColWidth="10" defaultRowHeight="15" x14ac:dyDescent="0.25"/>
  <cols>
    <col min="1" max="1" width="48" customWidth="1"/>
    <col min="2" max="2" width="17" bestFit="1" customWidth="1"/>
  </cols>
  <sheetData>
    <row r="1" spans="1:2" ht="15.75" x14ac:dyDescent="0.25">
      <c r="A1" s="288" t="s">
        <v>584</v>
      </c>
      <c r="B1" s="288"/>
    </row>
    <row r="2" spans="1:2" ht="15.75" x14ac:dyDescent="0.25">
      <c r="A2" s="288" t="s">
        <v>556</v>
      </c>
      <c r="B2" s="288"/>
    </row>
    <row r="3" spans="1:2" ht="15.75" x14ac:dyDescent="0.25">
      <c r="A3" s="288" t="s">
        <v>607</v>
      </c>
      <c r="B3" s="288"/>
    </row>
    <row r="4" spans="1:2" ht="15.75" x14ac:dyDescent="0.25">
      <c r="A4" s="288" t="s">
        <v>0</v>
      </c>
      <c r="B4" s="288"/>
    </row>
    <row r="5" spans="1:2" ht="15.75" x14ac:dyDescent="0.25">
      <c r="B5" s="36"/>
    </row>
    <row r="6" spans="1:2" ht="15.75" x14ac:dyDescent="0.25">
      <c r="B6" s="36"/>
    </row>
    <row r="7" spans="1:2" ht="15.75" x14ac:dyDescent="0.25">
      <c r="B7" s="36"/>
    </row>
    <row r="8" spans="1:2" x14ac:dyDescent="0.25">
      <c r="A8" s="301" t="s">
        <v>138</v>
      </c>
      <c r="B8" s="298" t="s">
        <v>418</v>
      </c>
    </row>
    <row r="9" spans="1:2" x14ac:dyDescent="0.25">
      <c r="A9" s="302"/>
      <c r="B9" s="299"/>
    </row>
    <row r="10" spans="1:2" ht="15.75" customHeight="1" x14ac:dyDescent="0.25">
      <c r="A10" s="303"/>
      <c r="B10" s="300"/>
    </row>
    <row r="11" spans="1:2" ht="15.75" x14ac:dyDescent="0.25">
      <c r="A11" s="62" t="s">
        <v>348</v>
      </c>
      <c r="B11" s="215"/>
    </row>
    <row r="12" spans="1:2" ht="15.75" x14ac:dyDescent="0.25">
      <c r="A12" s="62" t="s">
        <v>349</v>
      </c>
      <c r="B12" s="222">
        <v>72495.38</v>
      </c>
    </row>
    <row r="13" spans="1:2" ht="15.75" x14ac:dyDescent="0.25">
      <c r="A13" s="17" t="s">
        <v>347</v>
      </c>
      <c r="B13" s="216">
        <v>0</v>
      </c>
    </row>
    <row r="14" spans="1:2" ht="15.75" x14ac:dyDescent="0.25">
      <c r="A14" s="17" t="s">
        <v>350</v>
      </c>
      <c r="B14" s="216"/>
    </row>
    <row r="15" spans="1:2" ht="15.75" x14ac:dyDescent="0.25">
      <c r="A15" s="17" t="s">
        <v>449</v>
      </c>
      <c r="B15" s="184"/>
    </row>
    <row r="16" spans="1:2" ht="15.75" x14ac:dyDescent="0.25">
      <c r="A16" s="17" t="s">
        <v>346</v>
      </c>
      <c r="B16" s="184"/>
    </row>
    <row r="17" spans="1:2" ht="15.75" x14ac:dyDescent="0.25">
      <c r="A17" s="13" t="s">
        <v>547</v>
      </c>
      <c r="B17" s="184"/>
    </row>
    <row r="18" spans="1:2" ht="15.75" x14ac:dyDescent="0.25">
      <c r="A18" s="13" t="s">
        <v>548</v>
      </c>
      <c r="B18" s="184"/>
    </row>
    <row r="19" spans="1:2" ht="15.75" x14ac:dyDescent="0.25">
      <c r="A19" s="57" t="s">
        <v>570</v>
      </c>
      <c r="B19" s="204">
        <f>SUM(B11:B18)</f>
        <v>72495.38</v>
      </c>
    </row>
  </sheetData>
  <mergeCells count="6">
    <mergeCell ref="A8:A10"/>
    <mergeCell ref="B8:B10"/>
    <mergeCell ref="A1:B1"/>
    <mergeCell ref="A2:B2"/>
    <mergeCell ref="A3:B3"/>
    <mergeCell ref="A4:B4"/>
  </mergeCells>
  <pageMargins left="0.7" right="0.7" top="0.7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B13"/>
  <sheetViews>
    <sheetView workbookViewId="0">
      <selection activeCell="B12" sqref="B12"/>
    </sheetView>
  </sheetViews>
  <sheetFormatPr baseColWidth="10" defaultRowHeight="15" x14ac:dyDescent="0.25"/>
  <cols>
    <col min="1" max="1" width="56.140625" customWidth="1"/>
    <col min="2" max="2" width="24.85546875" customWidth="1"/>
  </cols>
  <sheetData>
    <row r="1" spans="1:2" ht="15.75" x14ac:dyDescent="0.25">
      <c r="A1" s="288" t="s">
        <v>584</v>
      </c>
      <c r="B1" s="288"/>
    </row>
    <row r="2" spans="1:2" ht="15.75" x14ac:dyDescent="0.25">
      <c r="A2" s="288" t="s">
        <v>571</v>
      </c>
      <c r="B2" s="288"/>
    </row>
    <row r="3" spans="1:2" ht="15.75" x14ac:dyDescent="0.25">
      <c r="A3" s="288" t="s">
        <v>608</v>
      </c>
      <c r="B3" s="288"/>
    </row>
    <row r="4" spans="1:2" ht="15.75" x14ac:dyDescent="0.25">
      <c r="A4" s="288" t="s">
        <v>0</v>
      </c>
      <c r="B4" s="288"/>
    </row>
    <row r="5" spans="1:2" ht="15.75" x14ac:dyDescent="0.25">
      <c r="A5" s="10"/>
      <c r="B5" s="36"/>
    </row>
    <row r="6" spans="1:2" ht="15.75" x14ac:dyDescent="0.25">
      <c r="A6" s="10"/>
      <c r="B6" s="36"/>
    </row>
    <row r="7" spans="1:2" x14ac:dyDescent="0.25">
      <c r="A7" s="301" t="s">
        <v>138</v>
      </c>
      <c r="B7" s="298" t="s">
        <v>418</v>
      </c>
    </row>
    <row r="8" spans="1:2" x14ac:dyDescent="0.25">
      <c r="A8" s="302"/>
      <c r="B8" s="299"/>
    </row>
    <row r="9" spans="1:2" x14ac:dyDescent="0.25">
      <c r="A9" s="303"/>
      <c r="B9" s="300"/>
    </row>
    <row r="10" spans="1:2" ht="15.75" x14ac:dyDescent="0.25">
      <c r="A10" s="62" t="s">
        <v>354</v>
      </c>
      <c r="B10" s="135"/>
    </row>
    <row r="11" spans="1:2" ht="15.75" x14ac:dyDescent="0.25">
      <c r="A11" s="40" t="s">
        <v>353</v>
      </c>
      <c r="B11" s="282">
        <v>24100</v>
      </c>
    </row>
    <row r="12" spans="1:2" ht="15.75" x14ac:dyDescent="0.25">
      <c r="A12" s="40" t="s">
        <v>355</v>
      </c>
      <c r="B12" s="26"/>
    </row>
    <row r="13" spans="1:2" ht="15.75" x14ac:dyDescent="0.25">
      <c r="A13" s="37" t="s">
        <v>572</v>
      </c>
      <c r="B13" s="204">
        <f>+B10+B11+B12</f>
        <v>24100</v>
      </c>
    </row>
  </sheetData>
  <mergeCells count="6">
    <mergeCell ref="A7:A9"/>
    <mergeCell ref="B7:B9"/>
    <mergeCell ref="A1:B1"/>
    <mergeCell ref="A3:B3"/>
    <mergeCell ref="A2:B2"/>
    <mergeCell ref="A4:B4"/>
  </mergeCells>
  <pageMargins left="0.7" right="0.7" top="0.75" bottom="0.75" header="0.3" footer="0.3"/>
  <pageSetup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E22"/>
  <sheetViews>
    <sheetView workbookViewId="0">
      <selection activeCell="A4" sqref="A4:B4"/>
    </sheetView>
  </sheetViews>
  <sheetFormatPr baseColWidth="10" defaultRowHeight="15" x14ac:dyDescent="0.25"/>
  <cols>
    <col min="1" max="1" width="44.28515625" customWidth="1"/>
    <col min="2" max="2" width="43.140625" customWidth="1"/>
    <col min="5" max="5" width="13.140625" bestFit="1" customWidth="1"/>
  </cols>
  <sheetData>
    <row r="1" spans="1:5" ht="15.75" x14ac:dyDescent="0.25">
      <c r="A1" s="288" t="s">
        <v>584</v>
      </c>
      <c r="B1" s="288"/>
    </row>
    <row r="2" spans="1:5" ht="15.75" x14ac:dyDescent="0.25">
      <c r="A2" s="288" t="s">
        <v>557</v>
      </c>
      <c r="B2" s="288"/>
    </row>
    <row r="3" spans="1:5" ht="15.75" x14ac:dyDescent="0.25">
      <c r="A3" s="288" t="s">
        <v>608</v>
      </c>
      <c r="B3" s="288"/>
    </row>
    <row r="4" spans="1:5" ht="15.75" x14ac:dyDescent="0.25">
      <c r="A4" s="288" t="s">
        <v>0</v>
      </c>
      <c r="B4" s="288"/>
    </row>
    <row r="5" spans="1:5" ht="18.75" x14ac:dyDescent="0.25">
      <c r="A5" s="58"/>
      <c r="B5" s="58"/>
    </row>
    <row r="6" spans="1:5" ht="15.75" x14ac:dyDescent="0.25">
      <c r="B6" s="36"/>
    </row>
    <row r="7" spans="1:5" ht="15.75" x14ac:dyDescent="0.25">
      <c r="B7" s="36"/>
    </row>
    <row r="8" spans="1:5" x14ac:dyDescent="0.25">
      <c r="A8" s="301" t="s">
        <v>138</v>
      </c>
      <c r="B8" s="298" t="s">
        <v>418</v>
      </c>
    </row>
    <row r="9" spans="1:5" x14ac:dyDescent="0.25">
      <c r="A9" s="302"/>
      <c r="B9" s="299"/>
    </row>
    <row r="10" spans="1:5" x14ac:dyDescent="0.25">
      <c r="A10" s="303"/>
      <c r="B10" s="300"/>
    </row>
    <row r="11" spans="1:5" ht="15.75" x14ac:dyDescent="0.25">
      <c r="A11" s="60" t="s">
        <v>445</v>
      </c>
      <c r="B11" s="283">
        <v>1734190.21</v>
      </c>
    </row>
    <row r="12" spans="1:5" ht="15.75" hidden="1" x14ac:dyDescent="0.25">
      <c r="A12" s="61"/>
      <c r="B12" s="35"/>
    </row>
    <row r="13" spans="1:5" ht="15.75" x14ac:dyDescent="0.25">
      <c r="A13" s="37" t="s">
        <v>566</v>
      </c>
      <c r="B13" s="200">
        <f>SUM(B11:B12)</f>
        <v>1734190.21</v>
      </c>
      <c r="E13" s="212"/>
    </row>
    <row r="21" spans="2:2" x14ac:dyDescent="0.25">
      <c r="B21" s="212"/>
    </row>
    <row r="22" spans="2:2" x14ac:dyDescent="0.25">
      <c r="B22" s="212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fitToHeight="0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B13"/>
  <sheetViews>
    <sheetView workbookViewId="0">
      <selection activeCell="A4" sqref="A4:B4"/>
    </sheetView>
  </sheetViews>
  <sheetFormatPr baseColWidth="10" defaultRowHeight="15" x14ac:dyDescent="0.25"/>
  <cols>
    <col min="1" max="1" width="46.85546875" customWidth="1"/>
    <col min="2" max="2" width="22.7109375" customWidth="1"/>
  </cols>
  <sheetData>
    <row r="1" spans="1:2" ht="15.75" x14ac:dyDescent="0.25">
      <c r="A1" s="288" t="s">
        <v>584</v>
      </c>
      <c r="B1" s="288"/>
    </row>
    <row r="2" spans="1:2" ht="15.75" x14ac:dyDescent="0.25">
      <c r="A2" s="288" t="s">
        <v>558</v>
      </c>
      <c r="B2" s="288"/>
    </row>
    <row r="3" spans="1:2" ht="15.75" x14ac:dyDescent="0.25">
      <c r="A3" s="288" t="s">
        <v>608</v>
      </c>
      <c r="B3" s="288"/>
    </row>
    <row r="4" spans="1:2" ht="15.75" x14ac:dyDescent="0.25">
      <c r="A4" s="288" t="s">
        <v>0</v>
      </c>
      <c r="B4" s="288"/>
    </row>
    <row r="5" spans="1:2" ht="15.75" x14ac:dyDescent="0.25">
      <c r="A5" s="10"/>
      <c r="B5" s="36"/>
    </row>
    <row r="6" spans="1:2" ht="15.75" x14ac:dyDescent="0.25">
      <c r="A6" s="10"/>
      <c r="B6" s="36"/>
    </row>
    <row r="7" spans="1:2" x14ac:dyDescent="0.25">
      <c r="A7" s="301" t="s">
        <v>138</v>
      </c>
      <c r="B7" s="298" t="s">
        <v>418</v>
      </c>
    </row>
    <row r="8" spans="1:2" x14ac:dyDescent="0.25">
      <c r="A8" s="302"/>
      <c r="B8" s="299"/>
    </row>
    <row r="9" spans="1:2" x14ac:dyDescent="0.25">
      <c r="A9" s="303"/>
      <c r="B9" s="300"/>
    </row>
    <row r="10" spans="1:2" ht="15.75" x14ac:dyDescent="0.25">
      <c r="A10" s="62" t="s">
        <v>354</v>
      </c>
      <c r="B10" s="113"/>
    </row>
    <row r="11" spans="1:2" ht="15.75" x14ac:dyDescent="0.25">
      <c r="A11" s="40" t="s">
        <v>353</v>
      </c>
      <c r="B11" s="19">
        <v>0</v>
      </c>
    </row>
    <row r="12" spans="1:2" ht="15.75" x14ac:dyDescent="0.25">
      <c r="A12" s="40" t="s">
        <v>355</v>
      </c>
      <c r="B12" s="19"/>
    </row>
    <row r="13" spans="1:2" ht="17.25" x14ac:dyDescent="0.35">
      <c r="A13" s="37" t="s">
        <v>567</v>
      </c>
      <c r="B13" s="168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B14"/>
  <sheetViews>
    <sheetView workbookViewId="0">
      <selection activeCell="A4" sqref="A4:B4"/>
    </sheetView>
  </sheetViews>
  <sheetFormatPr baseColWidth="10" defaultRowHeight="15" x14ac:dyDescent="0.25"/>
  <cols>
    <col min="1" max="1" width="55.7109375" customWidth="1"/>
    <col min="2" max="2" width="18.42578125" customWidth="1"/>
  </cols>
  <sheetData>
    <row r="1" spans="1:2" ht="15.75" x14ac:dyDescent="0.25">
      <c r="A1" s="288" t="s">
        <v>584</v>
      </c>
      <c r="B1" s="288"/>
    </row>
    <row r="2" spans="1:2" ht="15.75" x14ac:dyDescent="0.25">
      <c r="A2" s="288" t="s">
        <v>560</v>
      </c>
      <c r="B2" s="288"/>
    </row>
    <row r="3" spans="1:2" ht="15.75" x14ac:dyDescent="0.25">
      <c r="A3" s="288" t="s">
        <v>607</v>
      </c>
      <c r="B3" s="288"/>
    </row>
    <row r="4" spans="1:2" ht="15.75" x14ac:dyDescent="0.25">
      <c r="A4" s="288" t="s">
        <v>0</v>
      </c>
      <c r="B4" s="288"/>
    </row>
    <row r="5" spans="1:2" ht="15.75" x14ac:dyDescent="0.25">
      <c r="B5" s="36"/>
    </row>
    <row r="6" spans="1:2" ht="15.75" x14ac:dyDescent="0.25">
      <c r="B6" s="36"/>
    </row>
    <row r="7" spans="1:2" ht="15.75" x14ac:dyDescent="0.25">
      <c r="B7" s="36"/>
    </row>
    <row r="8" spans="1:2" x14ac:dyDescent="0.25">
      <c r="A8" s="314" t="s">
        <v>138</v>
      </c>
      <c r="B8" s="298" t="s">
        <v>418</v>
      </c>
    </row>
    <row r="9" spans="1:2" x14ac:dyDescent="0.25">
      <c r="A9" s="315"/>
      <c r="B9" s="299"/>
    </row>
    <row r="10" spans="1:2" x14ac:dyDescent="0.25">
      <c r="A10" s="316"/>
      <c r="B10" s="300"/>
    </row>
    <row r="11" spans="1:2" ht="15.75" x14ac:dyDescent="0.25">
      <c r="A11" s="81" t="s">
        <v>163</v>
      </c>
      <c r="B11" s="280">
        <f>+'Est. Situacion F.'!F55</f>
        <v>15076680.170000002</v>
      </c>
    </row>
    <row r="12" spans="1:2" ht="15.75" x14ac:dyDescent="0.25">
      <c r="A12" s="39" t="s">
        <v>161</v>
      </c>
      <c r="B12" s="281">
        <f>+'Est. Situacion F.'!F57</f>
        <v>1100675.0299999993</v>
      </c>
    </row>
    <row r="13" spans="1:2" ht="15.75" x14ac:dyDescent="0.25">
      <c r="A13" s="82" t="s">
        <v>162</v>
      </c>
      <c r="B13" s="169"/>
    </row>
    <row r="14" spans="1:2" ht="15.75" x14ac:dyDescent="0.25">
      <c r="A14" s="37" t="s">
        <v>573</v>
      </c>
      <c r="B14" s="38"/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fitToHeight="0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B27"/>
  <sheetViews>
    <sheetView workbookViewId="0">
      <selection activeCell="B26" sqref="B26"/>
    </sheetView>
  </sheetViews>
  <sheetFormatPr baseColWidth="10" defaultRowHeight="15" x14ac:dyDescent="0.25"/>
  <cols>
    <col min="1" max="1" width="70.85546875" customWidth="1"/>
    <col min="2" max="2" width="19.140625" customWidth="1"/>
  </cols>
  <sheetData>
    <row r="1" spans="1:2" ht="15.75" x14ac:dyDescent="0.25">
      <c r="A1" s="288" t="s">
        <v>584</v>
      </c>
      <c r="B1" s="288"/>
    </row>
    <row r="2" spans="1:2" ht="15.75" x14ac:dyDescent="0.25">
      <c r="A2" s="288" t="s">
        <v>561</v>
      </c>
      <c r="B2" s="288"/>
    </row>
    <row r="3" spans="1:2" ht="15.75" x14ac:dyDescent="0.25">
      <c r="A3" s="288" t="s">
        <v>607</v>
      </c>
      <c r="B3" s="288"/>
    </row>
    <row r="4" spans="1:2" ht="15.75" x14ac:dyDescent="0.25">
      <c r="A4" s="288" t="s">
        <v>0</v>
      </c>
      <c r="B4" s="288"/>
    </row>
    <row r="6" spans="1:2" ht="15.75" thickBot="1" x14ac:dyDescent="0.3"/>
    <row r="7" spans="1:2" x14ac:dyDescent="0.25">
      <c r="A7" s="317" t="s">
        <v>164</v>
      </c>
      <c r="B7" s="319" t="s">
        <v>418</v>
      </c>
    </row>
    <row r="8" spans="1:2" ht="15.75" thickBot="1" x14ac:dyDescent="0.3">
      <c r="A8" s="318"/>
      <c r="B8" s="320"/>
    </row>
    <row r="9" spans="1:2" ht="16.5" thickBot="1" x14ac:dyDescent="0.3">
      <c r="A9" s="277" t="s">
        <v>134</v>
      </c>
      <c r="B9" s="278">
        <f>4651133.9+195000+42300</f>
        <v>4888433.9000000004</v>
      </c>
    </row>
    <row r="10" spans="1:2" ht="16.5" thickBot="1" x14ac:dyDescent="0.3">
      <c r="A10" s="267" t="s">
        <v>168</v>
      </c>
      <c r="B10" s="268">
        <f>B9</f>
        <v>4888433.9000000004</v>
      </c>
    </row>
    <row r="11" spans="1:2" ht="16.5" thickBot="1" x14ac:dyDescent="0.3">
      <c r="B11" s="84"/>
    </row>
    <row r="12" spans="1:2" ht="16.5" thickBot="1" x14ac:dyDescent="0.3">
      <c r="A12" s="269" t="s">
        <v>166</v>
      </c>
      <c r="B12" s="233" t="s">
        <v>418</v>
      </c>
    </row>
    <row r="13" spans="1:2" ht="15.75" x14ac:dyDescent="0.25">
      <c r="A13" s="270" t="s">
        <v>165</v>
      </c>
      <c r="B13" s="271">
        <v>0</v>
      </c>
    </row>
    <row r="14" spans="1:2" ht="15.75" x14ac:dyDescent="0.25">
      <c r="A14" s="243" t="s">
        <v>130</v>
      </c>
      <c r="B14" s="272"/>
    </row>
    <row r="15" spans="1:2" ht="15.75" x14ac:dyDescent="0.25">
      <c r="A15" s="243" t="s">
        <v>131</v>
      </c>
      <c r="B15" s="272"/>
    </row>
    <row r="16" spans="1:2" ht="15.75" x14ac:dyDescent="0.25">
      <c r="A16" s="243" t="s">
        <v>344</v>
      </c>
      <c r="B16" s="273">
        <v>2499969.08</v>
      </c>
    </row>
    <row r="17" spans="1:2" ht="15.75" x14ac:dyDescent="0.25">
      <c r="A17" s="243" t="s">
        <v>343</v>
      </c>
      <c r="B17" s="272"/>
    </row>
    <row r="18" spans="1:2" ht="15.75" x14ac:dyDescent="0.25">
      <c r="A18" s="243" t="s">
        <v>132</v>
      </c>
      <c r="B18" s="272"/>
    </row>
    <row r="19" spans="1:2" ht="15.75" x14ac:dyDescent="0.25">
      <c r="A19" s="243" t="s">
        <v>345</v>
      </c>
      <c r="B19" s="272"/>
    </row>
    <row r="20" spans="1:2" ht="15.75" x14ac:dyDescent="0.25">
      <c r="A20" s="243" t="s">
        <v>342</v>
      </c>
      <c r="B20" s="272"/>
    </row>
    <row r="21" spans="1:2" ht="15.75" x14ac:dyDescent="0.25">
      <c r="A21" s="246" t="s">
        <v>135</v>
      </c>
      <c r="B21" s="274"/>
    </row>
    <row r="22" spans="1:2" ht="15.75" x14ac:dyDescent="0.25">
      <c r="A22" s="246" t="s">
        <v>337</v>
      </c>
      <c r="B22" s="272"/>
    </row>
    <row r="23" spans="1:2" ht="15.75" x14ac:dyDescent="0.25">
      <c r="A23" s="243" t="s">
        <v>420</v>
      </c>
      <c r="B23" s="272"/>
    </row>
    <row r="24" spans="1:2" ht="16.5" thickBot="1" x14ac:dyDescent="0.3">
      <c r="A24" s="275" t="s">
        <v>423</v>
      </c>
      <c r="B24" s="276"/>
    </row>
    <row r="25" spans="1:2" ht="19.5" thickBot="1" x14ac:dyDescent="0.35">
      <c r="A25" s="265" t="s">
        <v>168</v>
      </c>
      <c r="B25" s="266">
        <f>SUM(B13:B24)</f>
        <v>2499969.08</v>
      </c>
    </row>
    <row r="26" spans="1:2" ht="19.5" thickBot="1" x14ac:dyDescent="0.35">
      <c r="A26" s="265" t="s">
        <v>109</v>
      </c>
      <c r="B26" s="266">
        <f>B10+B25</f>
        <v>7388402.9800000004</v>
      </c>
    </row>
    <row r="27" spans="1:2" x14ac:dyDescent="0.25">
      <c r="B27" s="20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L195"/>
  <sheetViews>
    <sheetView zoomScaleNormal="100" workbookViewId="0">
      <pane ySplit="9" topLeftCell="A148" activePane="bottomLeft" state="frozen"/>
      <selection pane="bottomLeft" activeCell="B170" sqref="B170"/>
    </sheetView>
  </sheetViews>
  <sheetFormatPr baseColWidth="10" defaultRowHeight="15" x14ac:dyDescent="0.25"/>
  <cols>
    <col min="1" max="1" width="80.140625" customWidth="1"/>
    <col min="2" max="2" width="19.28515625" customWidth="1"/>
    <col min="3" max="3" width="17.140625" hidden="1" customWidth="1"/>
    <col min="4" max="4" width="21" hidden="1" customWidth="1"/>
    <col min="5" max="5" width="22" hidden="1" customWidth="1"/>
    <col min="6" max="6" width="22.28515625" hidden="1" customWidth="1"/>
    <col min="7" max="7" width="14.28515625" hidden="1" customWidth="1"/>
    <col min="8" max="8" width="14.5703125" hidden="1" customWidth="1"/>
    <col min="9" max="9" width="16.5703125" hidden="1" customWidth="1"/>
    <col min="10" max="10" width="19.5703125" hidden="1" customWidth="1"/>
    <col min="11" max="11" width="18.85546875" hidden="1" customWidth="1"/>
    <col min="12" max="12" width="16.85546875" customWidth="1"/>
  </cols>
  <sheetData>
    <row r="2" spans="1:11" ht="18.75" x14ac:dyDescent="0.25">
      <c r="A2" s="288" t="s">
        <v>584</v>
      </c>
      <c r="B2" s="288"/>
      <c r="C2" s="59"/>
      <c r="D2" s="59"/>
      <c r="E2" s="59"/>
      <c r="F2" s="59"/>
      <c r="G2" s="59"/>
      <c r="H2" s="59"/>
      <c r="I2" s="59"/>
      <c r="J2" s="59"/>
      <c r="K2" s="59"/>
    </row>
    <row r="3" spans="1:11" ht="18.75" x14ac:dyDescent="0.25">
      <c r="A3" s="288" t="s">
        <v>169</v>
      </c>
      <c r="B3" s="288"/>
      <c r="C3" s="59"/>
      <c r="D3" s="59"/>
      <c r="E3" s="59"/>
      <c r="F3" s="59"/>
      <c r="G3" s="59"/>
      <c r="H3" s="59"/>
      <c r="I3" s="59"/>
      <c r="J3" s="59"/>
      <c r="K3" s="59"/>
    </row>
    <row r="4" spans="1:11" ht="18.75" x14ac:dyDescent="0.25">
      <c r="A4" s="288" t="s">
        <v>578</v>
      </c>
      <c r="B4" s="288"/>
      <c r="C4" s="59"/>
      <c r="D4" s="59"/>
      <c r="E4" s="59"/>
      <c r="F4" s="59"/>
      <c r="G4" s="59"/>
      <c r="H4" s="59"/>
      <c r="I4" s="59"/>
      <c r="J4" s="59"/>
      <c r="K4" s="59"/>
    </row>
    <row r="5" spans="1:11" ht="18.75" x14ac:dyDescent="0.25">
      <c r="A5" s="288" t="s">
        <v>0</v>
      </c>
      <c r="B5" s="288"/>
      <c r="C5" s="59"/>
      <c r="D5" s="59"/>
      <c r="E5" s="59"/>
      <c r="F5" s="59"/>
      <c r="G5" s="59"/>
      <c r="H5" s="59"/>
      <c r="I5" s="59"/>
      <c r="J5" s="59"/>
      <c r="K5" s="59"/>
    </row>
    <row r="6" spans="1:11" x14ac:dyDescent="0.25">
      <c r="B6" s="41"/>
    </row>
    <row r="7" spans="1:11" x14ac:dyDescent="0.25">
      <c r="B7" s="321" t="s">
        <v>577</v>
      </c>
      <c r="C7" s="21" t="s">
        <v>323</v>
      </c>
      <c r="D7" s="21" t="s">
        <v>321</v>
      </c>
      <c r="E7" s="21" t="s">
        <v>322</v>
      </c>
      <c r="F7" s="21" t="s">
        <v>316</v>
      </c>
      <c r="G7" s="21" t="s">
        <v>317</v>
      </c>
      <c r="H7" s="21" t="s">
        <v>318</v>
      </c>
      <c r="I7" s="21" t="s">
        <v>319</v>
      </c>
      <c r="J7" s="21" t="s">
        <v>127</v>
      </c>
      <c r="K7" s="21" t="s">
        <v>320</v>
      </c>
    </row>
    <row r="8" spans="1:11" x14ac:dyDescent="0.25">
      <c r="A8" s="1" t="s">
        <v>16</v>
      </c>
      <c r="B8" s="322"/>
      <c r="C8" s="54" t="s">
        <v>111</v>
      </c>
      <c r="D8" s="54" t="s">
        <v>112</v>
      </c>
      <c r="E8" s="54" t="s">
        <v>115</v>
      </c>
      <c r="F8" s="54" t="s">
        <v>116</v>
      </c>
      <c r="G8" s="54" t="s">
        <v>118</v>
      </c>
      <c r="H8" s="54" t="s">
        <v>121</v>
      </c>
      <c r="I8" s="54" t="s">
        <v>125</v>
      </c>
      <c r="J8" s="54" t="s">
        <v>141</v>
      </c>
      <c r="K8" s="54" t="s">
        <v>128</v>
      </c>
    </row>
    <row r="9" spans="1:11" ht="18.75" x14ac:dyDescent="0.25">
      <c r="A9" s="42" t="s">
        <v>167</v>
      </c>
      <c r="B9" s="323"/>
      <c r="C9" s="55">
        <v>0</v>
      </c>
      <c r="D9" s="55" t="s">
        <v>113</v>
      </c>
      <c r="E9" s="55" t="s">
        <v>114</v>
      </c>
      <c r="F9" s="55" t="s">
        <v>117</v>
      </c>
      <c r="G9" s="55" t="s">
        <v>119</v>
      </c>
      <c r="H9" s="55" t="s">
        <v>120</v>
      </c>
      <c r="I9" s="55" t="s">
        <v>122</v>
      </c>
      <c r="J9" s="55" t="s">
        <v>123</v>
      </c>
      <c r="K9" s="55" t="s">
        <v>126</v>
      </c>
    </row>
    <row r="10" spans="1:11" ht="18.75" x14ac:dyDescent="0.25">
      <c r="A10" s="42" t="s">
        <v>170</v>
      </c>
      <c r="B10" s="204">
        <f>+B11+B37</f>
        <v>0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8.75" x14ac:dyDescent="0.25">
      <c r="A11" s="42" t="s">
        <v>312</v>
      </c>
      <c r="B11" s="204">
        <f>+B12+B25</f>
        <v>0</v>
      </c>
      <c r="C11" s="44"/>
      <c r="D11" s="44">
        <v>35118105.729999997</v>
      </c>
      <c r="E11" s="44">
        <v>45139140</v>
      </c>
      <c r="F11" s="44">
        <v>31819976.530000001</v>
      </c>
      <c r="G11" s="44">
        <v>20892619.169999998</v>
      </c>
      <c r="H11" s="44">
        <v>110757991</v>
      </c>
      <c r="I11" s="44"/>
      <c r="J11" s="44">
        <v>11861307</v>
      </c>
      <c r="K11" s="44">
        <v>24536480</v>
      </c>
    </row>
    <row r="12" spans="1:11" ht="18.75" x14ac:dyDescent="0.25">
      <c r="A12" s="42" t="s">
        <v>171</v>
      </c>
      <c r="B12" s="203">
        <f>SUM(B13:B24)</f>
        <v>0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3" t="s">
        <v>172</v>
      </c>
      <c r="B13" s="205">
        <v>0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3" t="s">
        <v>173</v>
      </c>
      <c r="B14" s="205">
        <v>0</v>
      </c>
      <c r="C14" s="44">
        <v>29430855</v>
      </c>
      <c r="D14" s="44"/>
      <c r="E14" s="44"/>
      <c r="F14" s="44"/>
      <c r="G14" s="44"/>
      <c r="H14" s="44"/>
      <c r="I14" s="44">
        <v>329500</v>
      </c>
      <c r="J14" s="44"/>
      <c r="K14" s="44"/>
    </row>
    <row r="15" spans="1:11" x14ac:dyDescent="0.25">
      <c r="A15" s="13" t="s">
        <v>174</v>
      </c>
      <c r="B15" s="205">
        <v>0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13" t="s">
        <v>314</v>
      </c>
      <c r="B16" s="202">
        <v>0</v>
      </c>
      <c r="C16" s="44"/>
      <c r="D16" s="44"/>
      <c r="E16" s="44"/>
      <c r="F16" s="44"/>
      <c r="G16" s="44"/>
      <c r="H16" s="44"/>
      <c r="I16" s="44">
        <v>13203892</v>
      </c>
      <c r="J16" s="44"/>
      <c r="K16" s="44"/>
    </row>
    <row r="17" spans="1:12" x14ac:dyDescent="0.25">
      <c r="A17" s="13" t="s">
        <v>583</v>
      </c>
      <c r="B17" s="202">
        <v>0</v>
      </c>
      <c r="C17" s="44"/>
      <c r="D17" s="44"/>
      <c r="E17" s="44"/>
      <c r="F17" s="44"/>
      <c r="G17" s="44"/>
      <c r="H17" s="44"/>
      <c r="I17" s="44">
        <v>112552</v>
      </c>
      <c r="J17" s="44"/>
      <c r="K17" s="44"/>
    </row>
    <row r="18" spans="1:12" x14ac:dyDescent="0.25">
      <c r="A18" s="13" t="s">
        <v>175</v>
      </c>
      <c r="B18" s="205">
        <v>0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2" x14ac:dyDescent="0.25">
      <c r="A19" s="43" t="s">
        <v>176</v>
      </c>
      <c r="B19" s="205">
        <v>0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2" x14ac:dyDescent="0.25">
      <c r="A20" s="43" t="s">
        <v>177</v>
      </c>
      <c r="B20" s="205">
        <v>0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2" x14ac:dyDescent="0.25">
      <c r="A21" s="43" t="s">
        <v>176</v>
      </c>
      <c r="B21" s="205">
        <v>0</v>
      </c>
      <c r="C21" s="44">
        <v>49738</v>
      </c>
      <c r="D21" s="44"/>
      <c r="E21" s="44"/>
      <c r="F21" s="44"/>
      <c r="G21" s="44"/>
      <c r="H21" s="44"/>
      <c r="I21" s="44"/>
      <c r="J21" s="44"/>
      <c r="K21" s="44"/>
    </row>
    <row r="22" spans="1:12" x14ac:dyDescent="0.25">
      <c r="A22" s="43" t="s">
        <v>178</v>
      </c>
      <c r="B22" s="205">
        <v>0</v>
      </c>
      <c r="C22" s="44">
        <v>34610</v>
      </c>
      <c r="D22" s="44"/>
      <c r="E22" s="44"/>
      <c r="F22" s="44"/>
      <c r="G22" s="44"/>
      <c r="H22" s="44"/>
      <c r="I22" s="44"/>
      <c r="J22" s="44"/>
      <c r="K22" s="44"/>
    </row>
    <row r="23" spans="1:12" x14ac:dyDescent="0.25">
      <c r="A23" s="43" t="s">
        <v>179</v>
      </c>
      <c r="B23" s="205">
        <v>0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2" x14ac:dyDescent="0.25">
      <c r="A24" s="13" t="s">
        <v>180</v>
      </c>
      <c r="B24" s="205">
        <v>0</v>
      </c>
      <c r="C24" s="44">
        <v>199023</v>
      </c>
      <c r="D24" s="44"/>
      <c r="E24" s="44"/>
      <c r="F24" s="44"/>
      <c r="G24" s="44"/>
      <c r="H24" s="44"/>
      <c r="I24" s="44"/>
      <c r="J24" s="44"/>
      <c r="K24" s="44"/>
    </row>
    <row r="25" spans="1:12" ht="18.75" x14ac:dyDescent="0.25">
      <c r="A25" s="42" t="s">
        <v>181</v>
      </c>
      <c r="B25" s="206">
        <f>SUM(B26:B34)</f>
        <v>0</v>
      </c>
      <c r="C25" s="44"/>
      <c r="D25" s="44"/>
      <c r="E25" s="44"/>
      <c r="F25" s="44"/>
      <c r="G25" s="44"/>
      <c r="H25" s="44"/>
      <c r="I25" s="44">
        <v>2818598</v>
      </c>
      <c r="J25" s="44"/>
      <c r="K25" s="44"/>
    </row>
    <row r="26" spans="1:12" x14ac:dyDescent="0.25">
      <c r="A26" s="43" t="s">
        <v>182</v>
      </c>
      <c r="B26" s="205"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20"/>
    </row>
    <row r="27" spans="1:12" x14ac:dyDescent="0.25">
      <c r="A27" s="43" t="s">
        <v>183</v>
      </c>
      <c r="B27" s="205"/>
      <c r="C27" s="44"/>
      <c r="D27" s="44"/>
      <c r="E27" s="44"/>
      <c r="F27" s="44"/>
      <c r="G27" s="44"/>
      <c r="H27" s="44"/>
      <c r="I27" s="44"/>
      <c r="J27" s="44"/>
      <c r="K27" s="44"/>
    </row>
    <row r="28" spans="1:12" x14ac:dyDescent="0.25">
      <c r="A28" s="43" t="s">
        <v>184</v>
      </c>
      <c r="B28" s="205"/>
      <c r="C28" s="44">
        <v>9319591</v>
      </c>
      <c r="D28" s="44"/>
      <c r="E28" s="44"/>
      <c r="F28" s="44"/>
      <c r="G28" s="44"/>
      <c r="H28" s="44"/>
      <c r="I28" s="44"/>
      <c r="J28" s="44"/>
      <c r="K28" s="44"/>
    </row>
    <row r="29" spans="1:12" x14ac:dyDescent="0.25">
      <c r="A29" s="13" t="s">
        <v>185</v>
      </c>
      <c r="B29" s="205"/>
      <c r="C29" s="44"/>
      <c r="D29" s="44"/>
      <c r="E29" s="44"/>
      <c r="F29" s="44"/>
      <c r="G29" s="44"/>
      <c r="H29" s="44"/>
      <c r="I29" s="44"/>
      <c r="J29" s="44"/>
      <c r="K29" s="44"/>
    </row>
    <row r="30" spans="1:12" x14ac:dyDescent="0.25">
      <c r="A30" s="13" t="s">
        <v>186</v>
      </c>
      <c r="B30" s="205">
        <v>0</v>
      </c>
      <c r="C30" s="44"/>
      <c r="D30" s="44"/>
      <c r="E30" s="44"/>
      <c r="F30" s="44"/>
      <c r="G30" s="44"/>
      <c r="H30" s="44"/>
      <c r="I30" s="44"/>
      <c r="J30" s="44"/>
      <c r="K30" s="44"/>
    </row>
    <row r="31" spans="1:12" x14ac:dyDescent="0.25">
      <c r="A31" s="13" t="s">
        <v>187</v>
      </c>
      <c r="B31" s="205"/>
      <c r="C31" s="44"/>
      <c r="D31" s="44"/>
      <c r="E31" s="44"/>
      <c r="F31" s="44"/>
      <c r="G31" s="44"/>
      <c r="H31" s="44"/>
      <c r="I31" s="44"/>
      <c r="J31" s="44"/>
      <c r="K31" s="44"/>
    </row>
    <row r="32" spans="1:12" x14ac:dyDescent="0.25">
      <c r="A32" s="13" t="s">
        <v>188</v>
      </c>
      <c r="B32" s="205">
        <v>0</v>
      </c>
      <c r="C32" s="44"/>
      <c r="D32" s="44"/>
      <c r="E32" s="44"/>
      <c r="F32" s="44"/>
      <c r="G32" s="44"/>
      <c r="H32" s="44"/>
      <c r="I32" s="44"/>
      <c r="J32" s="44"/>
      <c r="K32" s="44"/>
    </row>
    <row r="33" spans="1:11" x14ac:dyDescent="0.25">
      <c r="A33" s="43" t="s">
        <v>594</v>
      </c>
      <c r="B33" s="205">
        <v>0</v>
      </c>
      <c r="C33" s="44"/>
      <c r="D33" s="44"/>
      <c r="E33" s="44"/>
      <c r="F33" s="44"/>
      <c r="G33" s="44"/>
      <c r="H33" s="44"/>
      <c r="I33" s="44"/>
      <c r="J33" s="44"/>
      <c r="K33" s="44"/>
    </row>
    <row r="34" spans="1:11" x14ac:dyDescent="0.25">
      <c r="A34" s="223" t="s">
        <v>580</v>
      </c>
      <c r="B34" s="205">
        <v>0</v>
      </c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45" t="s">
        <v>190</v>
      </c>
      <c r="B35" s="206">
        <f>SUM(B36)</f>
        <v>0</v>
      </c>
      <c r="C35" s="44"/>
      <c r="D35" s="44"/>
      <c r="E35" s="44"/>
      <c r="F35" s="44"/>
      <c r="G35" s="44"/>
      <c r="H35" s="44"/>
      <c r="I35" s="44"/>
      <c r="J35" s="44"/>
      <c r="K35" s="44"/>
    </row>
    <row r="36" spans="1:11" x14ac:dyDescent="0.25">
      <c r="A36" s="43" t="s">
        <v>191</v>
      </c>
      <c r="B36" s="205"/>
      <c r="C36" s="44"/>
      <c r="D36" s="44"/>
      <c r="E36" s="44"/>
      <c r="F36" s="44"/>
      <c r="G36" s="44"/>
      <c r="H36" s="44"/>
      <c r="I36" s="44"/>
      <c r="J36" s="44"/>
      <c r="K36" s="44"/>
    </row>
    <row r="37" spans="1:11" ht="18.75" x14ac:dyDescent="0.25">
      <c r="A37" s="42" t="s">
        <v>192</v>
      </c>
      <c r="B37" s="206">
        <f>SUM(B38:B40)</f>
        <v>0</v>
      </c>
      <c r="C37" s="44"/>
      <c r="D37" s="44"/>
      <c r="E37" s="44"/>
      <c r="F37" s="44"/>
      <c r="G37" s="44"/>
      <c r="H37" s="44"/>
      <c r="I37" s="44"/>
      <c r="J37" s="44"/>
      <c r="K37" s="44"/>
    </row>
    <row r="38" spans="1:11" x14ac:dyDescent="0.25">
      <c r="A38" s="43" t="s">
        <v>193</v>
      </c>
      <c r="B38" s="205"/>
      <c r="C38" s="44">
        <v>1814033</v>
      </c>
      <c r="D38" s="44"/>
      <c r="E38" s="44"/>
      <c r="F38" s="44"/>
      <c r="G38" s="44"/>
      <c r="H38" s="44"/>
      <c r="I38" s="44"/>
      <c r="J38" s="44"/>
      <c r="K38" s="44"/>
    </row>
    <row r="39" spans="1:11" x14ac:dyDescent="0.25">
      <c r="A39" s="43" t="s">
        <v>194</v>
      </c>
      <c r="B39" s="205"/>
      <c r="C39" s="44">
        <v>1816538</v>
      </c>
      <c r="D39" s="44"/>
      <c r="E39" s="44"/>
      <c r="F39" s="44"/>
      <c r="G39" s="44"/>
      <c r="H39" s="44"/>
      <c r="I39" s="44"/>
      <c r="J39" s="44"/>
      <c r="K39" s="44"/>
    </row>
    <row r="40" spans="1:11" x14ac:dyDescent="0.25">
      <c r="A40" s="43" t="s">
        <v>195</v>
      </c>
      <c r="B40" s="205"/>
      <c r="C40" s="44">
        <v>308912</v>
      </c>
      <c r="D40" s="44"/>
      <c r="E40" s="44"/>
      <c r="F40" s="44"/>
      <c r="G40" s="44"/>
      <c r="H40" s="44"/>
      <c r="I40" s="44"/>
      <c r="J40" s="44"/>
      <c r="K40" s="44"/>
    </row>
    <row r="41" spans="1:11" ht="18.75" x14ac:dyDescent="0.25">
      <c r="A41" s="42" t="s">
        <v>105</v>
      </c>
      <c r="B41" s="207">
        <f>+B42+B97</f>
        <v>6169267.4900000012</v>
      </c>
      <c r="C41" s="44"/>
      <c r="D41" s="44">
        <v>19429803.129999999</v>
      </c>
      <c r="E41" s="44"/>
      <c r="F41" s="44"/>
      <c r="G41" s="44">
        <v>12720319.59</v>
      </c>
      <c r="H41" s="44"/>
      <c r="I41" s="44"/>
      <c r="J41" s="44"/>
      <c r="K41" s="44"/>
    </row>
    <row r="42" spans="1:11" ht="18.75" x14ac:dyDescent="0.25">
      <c r="A42" s="42" t="s">
        <v>196</v>
      </c>
      <c r="B42" s="207">
        <f>+B43+B50+B56+B61+B67+B70+B81</f>
        <v>645898.82000000007</v>
      </c>
      <c r="C42" s="44"/>
      <c r="D42" s="44">
        <v>2027243.26</v>
      </c>
      <c r="E42" s="44">
        <v>14495469</v>
      </c>
      <c r="F42" s="44">
        <v>5545997.9900000002</v>
      </c>
      <c r="G42" s="44">
        <v>3935002.5</v>
      </c>
      <c r="H42" s="44">
        <v>12698046</v>
      </c>
      <c r="I42" s="44"/>
      <c r="J42" s="44">
        <v>6326375</v>
      </c>
      <c r="K42" s="44">
        <v>1657006.02</v>
      </c>
    </row>
    <row r="43" spans="1:11" ht="15.75" x14ac:dyDescent="0.25">
      <c r="A43" s="46" t="s">
        <v>197</v>
      </c>
      <c r="B43" s="206">
        <f>SUM(B44:B49)</f>
        <v>147145.90000000002</v>
      </c>
      <c r="C43" s="44"/>
      <c r="D43" s="44"/>
      <c r="E43" s="44"/>
      <c r="F43" s="44"/>
      <c r="G43" s="44"/>
      <c r="H43" s="44"/>
      <c r="I43" s="44">
        <v>1160229</v>
      </c>
      <c r="J43" s="44"/>
      <c r="K43" s="44"/>
    </row>
    <row r="44" spans="1:11" x14ac:dyDescent="0.25">
      <c r="A44" s="43" t="s">
        <v>198</v>
      </c>
      <c r="B44" s="205">
        <v>0</v>
      </c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5">
      <c r="A45" s="43" t="s">
        <v>199</v>
      </c>
      <c r="B45" s="205">
        <v>114571.08</v>
      </c>
      <c r="C45" s="44">
        <v>2467472</v>
      </c>
      <c r="D45" s="44"/>
      <c r="E45" s="44"/>
      <c r="F45" s="44"/>
      <c r="G45" s="44"/>
      <c r="H45" s="44"/>
      <c r="I45" s="44"/>
      <c r="J45" s="44"/>
      <c r="K45" s="44"/>
    </row>
    <row r="46" spans="1:11" x14ac:dyDescent="0.25">
      <c r="A46" s="43" t="s">
        <v>200</v>
      </c>
      <c r="B46" s="205">
        <v>4079.82</v>
      </c>
      <c r="C46" s="44"/>
      <c r="D46" s="44"/>
      <c r="E46" s="44"/>
      <c r="F46" s="44"/>
      <c r="G46" s="44"/>
      <c r="H46" s="44"/>
      <c r="I46" s="44"/>
      <c r="J46" s="44"/>
      <c r="K46" s="44"/>
    </row>
    <row r="47" spans="1:11" x14ac:dyDescent="0.25">
      <c r="A47" s="43" t="s">
        <v>201</v>
      </c>
      <c r="B47" s="205">
        <v>9995</v>
      </c>
      <c r="C47" s="44">
        <v>1140547</v>
      </c>
      <c r="D47" s="44"/>
      <c r="E47" s="44"/>
      <c r="F47" s="44"/>
      <c r="G47" s="44"/>
      <c r="H47" s="44"/>
      <c r="I47" s="44">
        <v>780</v>
      </c>
      <c r="J47" s="44"/>
      <c r="K47" s="44"/>
    </row>
    <row r="48" spans="1:11" x14ac:dyDescent="0.25">
      <c r="A48" s="43" t="s">
        <v>244</v>
      </c>
      <c r="B48" s="205">
        <v>0</v>
      </c>
      <c r="C48" s="44"/>
      <c r="D48" s="44"/>
      <c r="E48" s="44"/>
      <c r="F48" s="44"/>
      <c r="G48" s="44"/>
      <c r="H48" s="44"/>
      <c r="I48" s="44"/>
      <c r="J48" s="44"/>
      <c r="K48" s="44"/>
    </row>
    <row r="49" spans="1:11" x14ac:dyDescent="0.25">
      <c r="A49" s="43" t="s">
        <v>203</v>
      </c>
      <c r="B49" s="205">
        <v>18500</v>
      </c>
      <c r="C49" s="44">
        <v>338744</v>
      </c>
      <c r="D49" s="44"/>
      <c r="E49" s="44"/>
      <c r="F49" s="44"/>
      <c r="G49" s="44"/>
      <c r="H49" s="44"/>
      <c r="I49" s="44">
        <v>922.8</v>
      </c>
      <c r="J49" s="44"/>
      <c r="K49" s="44"/>
    </row>
    <row r="50" spans="1:11" ht="15.75" x14ac:dyDescent="0.25">
      <c r="A50" s="46" t="s">
        <v>204</v>
      </c>
      <c r="B50" s="206">
        <f>SUM(B51:B55)</f>
        <v>266152.92</v>
      </c>
      <c r="C50" s="44"/>
      <c r="D50" s="44"/>
      <c r="E50" s="44"/>
      <c r="F50" s="44"/>
      <c r="G50" s="44"/>
      <c r="H50" s="44"/>
      <c r="I50" s="44"/>
      <c r="J50" s="44"/>
      <c r="K50" s="44"/>
    </row>
    <row r="51" spans="1:11" x14ac:dyDescent="0.25">
      <c r="A51" s="43" t="s">
        <v>205</v>
      </c>
      <c r="B51" s="205">
        <v>51145.919999999998</v>
      </c>
      <c r="C51" s="44"/>
      <c r="D51" s="44"/>
      <c r="E51" s="44"/>
      <c r="F51" s="44"/>
      <c r="G51" s="44"/>
      <c r="H51" s="44"/>
      <c r="I51" s="44"/>
      <c r="J51" s="44"/>
      <c r="K51" s="44"/>
    </row>
    <row r="52" spans="1:11" x14ac:dyDescent="0.25">
      <c r="A52" s="43" t="s">
        <v>206</v>
      </c>
      <c r="B52" s="205">
        <v>169507</v>
      </c>
      <c r="C52" s="44">
        <v>9403892</v>
      </c>
      <c r="D52" s="44"/>
      <c r="E52" s="44"/>
      <c r="F52" s="44"/>
      <c r="G52" s="44"/>
      <c r="H52" s="44"/>
      <c r="I52" s="44">
        <v>2222079.58</v>
      </c>
      <c r="J52" s="44"/>
      <c r="K52" s="44"/>
    </row>
    <row r="53" spans="1:11" ht="15.75" x14ac:dyDescent="0.25">
      <c r="A53" s="46" t="s">
        <v>207</v>
      </c>
      <c r="B53" s="206">
        <v>0</v>
      </c>
      <c r="C53" s="44"/>
      <c r="D53" s="44"/>
      <c r="E53" s="44"/>
      <c r="F53" s="44"/>
      <c r="G53" s="44"/>
      <c r="H53" s="44"/>
      <c r="I53" s="44"/>
      <c r="J53" s="44"/>
      <c r="K53" s="44"/>
    </row>
    <row r="54" spans="1:11" x14ac:dyDescent="0.25">
      <c r="A54" s="43" t="s">
        <v>208</v>
      </c>
      <c r="B54" s="205">
        <v>45500</v>
      </c>
      <c r="C54" s="44">
        <v>267100</v>
      </c>
      <c r="D54" s="44"/>
      <c r="E54" s="44"/>
      <c r="F54" s="44"/>
      <c r="G54" s="44"/>
      <c r="H54" s="44"/>
      <c r="I54" s="44">
        <v>489966</v>
      </c>
      <c r="J54" s="44"/>
      <c r="K54" s="44"/>
    </row>
    <row r="55" spans="1:11" x14ac:dyDescent="0.25">
      <c r="A55" s="43" t="s">
        <v>209</v>
      </c>
      <c r="B55" s="205">
        <v>0</v>
      </c>
      <c r="C55" s="44"/>
      <c r="D55" s="44"/>
      <c r="E55" s="44"/>
      <c r="F55" s="44"/>
      <c r="G55" s="44"/>
      <c r="H55" s="44"/>
      <c r="I55" s="44"/>
      <c r="J55" s="44"/>
      <c r="K55" s="44"/>
    </row>
    <row r="56" spans="1:11" ht="15.75" x14ac:dyDescent="0.25">
      <c r="A56" s="46" t="s">
        <v>210</v>
      </c>
      <c r="B56" s="206">
        <f>SUM(B57:B60)</f>
        <v>0</v>
      </c>
      <c r="C56" s="44"/>
      <c r="D56" s="44"/>
      <c r="E56" s="44"/>
      <c r="F56" s="44"/>
      <c r="G56" s="44"/>
      <c r="H56" s="44"/>
      <c r="I56" s="44"/>
      <c r="J56" s="44"/>
      <c r="K56" s="44"/>
    </row>
    <row r="57" spans="1:11" x14ac:dyDescent="0.25">
      <c r="A57" s="43" t="s">
        <v>211</v>
      </c>
      <c r="B57" s="205">
        <v>0</v>
      </c>
      <c r="C57" s="44"/>
      <c r="D57" s="44"/>
      <c r="E57" s="44"/>
      <c r="F57" s="44"/>
      <c r="G57" s="44"/>
      <c r="H57" s="44"/>
      <c r="I57" s="44">
        <v>7500</v>
      </c>
      <c r="J57" s="44"/>
      <c r="K57" s="44"/>
    </row>
    <row r="58" spans="1:11" x14ac:dyDescent="0.25">
      <c r="A58" s="43" t="s">
        <v>212</v>
      </c>
      <c r="B58" s="205"/>
      <c r="C58" s="44"/>
      <c r="D58" s="44"/>
      <c r="E58" s="44"/>
      <c r="F58" s="44"/>
      <c r="G58" s="44"/>
      <c r="H58" s="44"/>
      <c r="I58" s="44">
        <v>650</v>
      </c>
      <c r="J58" s="44"/>
      <c r="K58" s="44"/>
    </row>
    <row r="59" spans="1:11" x14ac:dyDescent="0.25">
      <c r="A59" s="43" t="s">
        <v>213</v>
      </c>
      <c r="B59" s="205">
        <v>0</v>
      </c>
      <c r="C59" s="44"/>
      <c r="D59" s="44"/>
      <c r="E59" s="44"/>
      <c r="F59" s="44"/>
      <c r="G59" s="44"/>
      <c r="H59" s="44"/>
      <c r="I59" s="44">
        <v>20000</v>
      </c>
      <c r="J59" s="44"/>
      <c r="K59" s="44"/>
    </row>
    <row r="60" spans="1:11" x14ac:dyDescent="0.25">
      <c r="A60" s="43" t="s">
        <v>214</v>
      </c>
      <c r="B60" s="205">
        <v>0</v>
      </c>
      <c r="C60" s="44">
        <v>76700</v>
      </c>
      <c r="D60" s="44"/>
      <c r="E60" s="44"/>
      <c r="F60" s="44"/>
      <c r="G60" s="44"/>
      <c r="H60" s="44"/>
      <c r="I60" s="44">
        <v>3500</v>
      </c>
      <c r="J60" s="44"/>
      <c r="K60" s="44"/>
    </row>
    <row r="61" spans="1:11" ht="15.75" x14ac:dyDescent="0.25">
      <c r="A61" s="46" t="s">
        <v>215</v>
      </c>
      <c r="B61" s="206">
        <f>SUM(B62:B66)</f>
        <v>28500</v>
      </c>
      <c r="C61" s="44"/>
      <c r="D61" s="44"/>
      <c r="E61" s="44"/>
      <c r="F61" s="44"/>
      <c r="G61" s="44"/>
      <c r="H61" s="44"/>
      <c r="I61" s="44"/>
      <c r="J61" s="44"/>
      <c r="K61" s="44"/>
    </row>
    <row r="62" spans="1:11" x14ac:dyDescent="0.25">
      <c r="A62" s="43" t="s">
        <v>216</v>
      </c>
      <c r="B62" s="205">
        <v>0</v>
      </c>
      <c r="C62" s="44"/>
      <c r="D62" s="44"/>
      <c r="E62" s="44"/>
      <c r="F62" s="44"/>
      <c r="G62" s="44"/>
      <c r="H62" s="44"/>
      <c r="I62" s="44">
        <v>36356</v>
      </c>
      <c r="J62" s="44"/>
      <c r="K62" s="44"/>
    </row>
    <row r="63" spans="1:11" x14ac:dyDescent="0.25">
      <c r="A63" s="43" t="s">
        <v>217</v>
      </c>
      <c r="B63" s="205">
        <v>28500</v>
      </c>
      <c r="C63" s="44"/>
      <c r="D63" s="44"/>
      <c r="E63" s="44"/>
      <c r="F63" s="44"/>
      <c r="G63" s="44"/>
      <c r="H63" s="44"/>
      <c r="I63" s="44"/>
      <c r="J63" s="44"/>
      <c r="K63" s="44"/>
    </row>
    <row r="64" spans="1:11" x14ac:dyDescent="0.25">
      <c r="A64" s="43" t="s">
        <v>218</v>
      </c>
      <c r="B64" s="205">
        <v>0</v>
      </c>
      <c r="C64" s="44"/>
      <c r="D64" s="44"/>
      <c r="E64" s="44"/>
      <c r="F64" s="44"/>
      <c r="G64" s="44"/>
      <c r="H64" s="44"/>
      <c r="I64" s="44">
        <v>1291043</v>
      </c>
      <c r="J64" s="44"/>
      <c r="K64" s="44"/>
    </row>
    <row r="65" spans="1:11" x14ac:dyDescent="0.25">
      <c r="A65" s="43" t="s">
        <v>219</v>
      </c>
      <c r="B65" s="205"/>
      <c r="C65" s="44"/>
      <c r="D65" s="44"/>
      <c r="E65" s="44"/>
      <c r="F65" s="44"/>
      <c r="G65" s="44"/>
      <c r="H65" s="44"/>
      <c r="I65" s="44"/>
      <c r="J65" s="44"/>
      <c r="K65" s="44"/>
    </row>
    <row r="66" spans="1:11" x14ac:dyDescent="0.25">
      <c r="A66" s="43" t="s">
        <v>220</v>
      </c>
      <c r="B66" s="205">
        <v>0</v>
      </c>
      <c r="C66" s="44">
        <v>7097772</v>
      </c>
      <c r="D66" s="44"/>
      <c r="E66" s="44"/>
      <c r="F66" s="44"/>
      <c r="G66" s="44"/>
      <c r="H66" s="44"/>
      <c r="I66" s="44">
        <v>8100</v>
      </c>
      <c r="J66" s="44"/>
      <c r="K66" s="44"/>
    </row>
    <row r="67" spans="1:11" ht="15.75" x14ac:dyDescent="0.25">
      <c r="A67" s="46" t="s">
        <v>221</v>
      </c>
      <c r="B67" s="206">
        <f>SUM(B68:B69)</f>
        <v>0</v>
      </c>
      <c r="C67" s="44"/>
      <c r="D67" s="44"/>
      <c r="E67" s="44"/>
      <c r="F67" s="44"/>
      <c r="G67" s="44"/>
      <c r="H67" s="44"/>
      <c r="I67" s="44"/>
      <c r="J67" s="44"/>
      <c r="K67" s="44"/>
    </row>
    <row r="68" spans="1:11" x14ac:dyDescent="0.25">
      <c r="A68" s="43" t="s">
        <v>222</v>
      </c>
      <c r="B68" s="205"/>
      <c r="C68" s="44"/>
      <c r="D68" s="44"/>
      <c r="E68" s="44"/>
      <c r="F68" s="44"/>
      <c r="G68" s="44"/>
      <c r="H68" s="44"/>
      <c r="I68" s="44"/>
      <c r="J68" s="44"/>
      <c r="K68" s="44"/>
    </row>
    <row r="69" spans="1:11" x14ac:dyDescent="0.25">
      <c r="A69" s="43" t="s">
        <v>325</v>
      </c>
      <c r="B69" s="205">
        <v>0</v>
      </c>
      <c r="C69" s="44"/>
      <c r="D69" s="44"/>
      <c r="E69" s="44"/>
      <c r="F69" s="44"/>
      <c r="G69" s="44"/>
      <c r="H69" s="44"/>
      <c r="I69" s="44">
        <v>802200</v>
      </c>
      <c r="J69" s="44"/>
      <c r="K69" s="44"/>
    </row>
    <row r="70" spans="1:11" ht="15.75" x14ac:dyDescent="0.25">
      <c r="A70" s="46" t="s">
        <v>223</v>
      </c>
      <c r="B70" s="206">
        <f>SUM(B71:B79)</f>
        <v>7000</v>
      </c>
      <c r="C70" s="44"/>
      <c r="D70" s="44"/>
      <c r="E70" s="44"/>
      <c r="F70" s="44"/>
      <c r="G70" s="44"/>
      <c r="H70" s="44"/>
      <c r="I70" s="44"/>
      <c r="J70" s="44"/>
      <c r="K70" s="44"/>
    </row>
    <row r="71" spans="1:11" x14ac:dyDescent="0.25">
      <c r="A71" s="43" t="s">
        <v>324</v>
      </c>
      <c r="B71" s="205">
        <v>0</v>
      </c>
      <c r="C71" s="44"/>
      <c r="D71" s="44"/>
      <c r="E71" s="44"/>
      <c r="F71" s="44"/>
      <c r="G71" s="44"/>
      <c r="H71" s="44"/>
      <c r="I71" s="44">
        <v>488352</v>
      </c>
      <c r="J71" s="44"/>
      <c r="K71" s="44"/>
    </row>
    <row r="72" spans="1:11" x14ac:dyDescent="0.25">
      <c r="A72" s="56" t="s">
        <v>326</v>
      </c>
      <c r="B72" s="208"/>
      <c r="C72" s="44"/>
      <c r="D72" s="44"/>
      <c r="E72" s="44"/>
      <c r="F72" s="44"/>
      <c r="G72" s="44"/>
      <c r="H72" s="44"/>
      <c r="I72" s="44">
        <v>81929.740000000005</v>
      </c>
      <c r="J72" s="44"/>
      <c r="K72" s="44"/>
    </row>
    <row r="73" spans="1:11" x14ac:dyDescent="0.25">
      <c r="A73" s="43" t="s">
        <v>224</v>
      </c>
      <c r="B73" s="205"/>
      <c r="C73" s="44">
        <v>1294196</v>
      </c>
      <c r="D73" s="44"/>
      <c r="E73" s="44"/>
      <c r="F73" s="44"/>
      <c r="G73" s="44"/>
      <c r="H73" s="44"/>
      <c r="I73" s="44">
        <v>821403</v>
      </c>
      <c r="J73" s="44"/>
      <c r="K73" s="44"/>
    </row>
    <row r="74" spans="1:11" x14ac:dyDescent="0.25">
      <c r="A74" s="43" t="s">
        <v>225</v>
      </c>
      <c r="B74" s="205">
        <v>0</v>
      </c>
      <c r="C74" s="44"/>
      <c r="D74" s="44"/>
      <c r="E74" s="44"/>
      <c r="F74" s="44"/>
      <c r="G74" s="44"/>
      <c r="H74" s="44"/>
      <c r="I74" s="44"/>
      <c r="J74" s="44"/>
      <c r="K74" s="44"/>
    </row>
    <row r="75" spans="1:11" x14ac:dyDescent="0.25">
      <c r="A75" s="43" t="s">
        <v>226</v>
      </c>
      <c r="B75" s="205">
        <v>0</v>
      </c>
      <c r="C75" s="44">
        <v>561297</v>
      </c>
      <c r="D75" s="44"/>
      <c r="E75" s="44"/>
      <c r="F75" s="44"/>
      <c r="G75" s="44"/>
      <c r="H75" s="44"/>
      <c r="I75" s="44"/>
      <c r="J75" s="44"/>
      <c r="K75" s="44"/>
    </row>
    <row r="76" spans="1:11" x14ac:dyDescent="0.25">
      <c r="A76" s="43" t="s">
        <v>227</v>
      </c>
      <c r="B76" s="205">
        <v>0</v>
      </c>
      <c r="C76" s="44"/>
      <c r="D76" s="44"/>
      <c r="E76" s="44"/>
      <c r="F76" s="44"/>
      <c r="G76" s="44"/>
      <c r="H76" s="44"/>
      <c r="I76" s="44"/>
      <c r="J76" s="44"/>
      <c r="K76" s="44"/>
    </row>
    <row r="77" spans="1:11" x14ac:dyDescent="0.25">
      <c r="A77" s="43" t="s">
        <v>228</v>
      </c>
      <c r="B77" s="205">
        <v>0</v>
      </c>
      <c r="C77" s="44">
        <v>1211846</v>
      </c>
      <c r="D77" s="44"/>
      <c r="E77" s="44"/>
      <c r="F77" s="44"/>
      <c r="G77" s="44"/>
      <c r="H77" s="44"/>
      <c r="I77" s="44"/>
      <c r="J77" s="44"/>
      <c r="K77" s="44"/>
    </row>
    <row r="78" spans="1:11" x14ac:dyDescent="0.25">
      <c r="A78" s="43" t="s">
        <v>229</v>
      </c>
      <c r="B78" s="205">
        <v>7000</v>
      </c>
      <c r="C78" s="44">
        <v>338601</v>
      </c>
      <c r="D78" s="44"/>
      <c r="E78" s="44"/>
      <c r="F78" s="44"/>
      <c r="G78" s="44"/>
      <c r="H78" s="44"/>
      <c r="I78" s="44"/>
      <c r="J78" s="44"/>
      <c r="K78" s="44"/>
    </row>
    <row r="79" spans="1:11" x14ac:dyDescent="0.25">
      <c r="A79" s="13" t="s">
        <v>230</v>
      </c>
      <c r="B79" s="205">
        <v>0</v>
      </c>
      <c r="C79" s="44">
        <v>1329548</v>
      </c>
      <c r="D79" s="44"/>
      <c r="E79" s="44"/>
      <c r="F79" s="44"/>
      <c r="G79" s="44"/>
      <c r="H79" s="44"/>
      <c r="I79" s="44"/>
      <c r="J79" s="44"/>
      <c r="K79" s="44"/>
    </row>
    <row r="80" spans="1:11" x14ac:dyDescent="0.25">
      <c r="A80" s="43" t="s">
        <v>231</v>
      </c>
      <c r="B80" s="205"/>
      <c r="C80" s="44"/>
      <c r="D80" s="44"/>
      <c r="E80" s="44"/>
      <c r="F80" s="44"/>
      <c r="G80" s="44"/>
      <c r="H80" s="44"/>
      <c r="I80" s="44"/>
      <c r="J80" s="44"/>
      <c r="K80" s="44"/>
    </row>
    <row r="81" spans="1:11" ht="15.75" x14ac:dyDescent="0.25">
      <c r="A81" s="46" t="s">
        <v>232</v>
      </c>
      <c r="B81" s="206">
        <f>SUM(B82:B96)</f>
        <v>197100</v>
      </c>
      <c r="C81" s="44"/>
      <c r="D81" s="44"/>
      <c r="E81" s="44"/>
      <c r="F81" s="44"/>
      <c r="G81" s="44"/>
      <c r="H81" s="44"/>
      <c r="I81" s="44">
        <v>1214524</v>
      </c>
      <c r="J81" s="44"/>
      <c r="K81" s="44"/>
    </row>
    <row r="82" spans="1:11" x14ac:dyDescent="0.25">
      <c r="A82" s="43" t="s">
        <v>233</v>
      </c>
      <c r="B82" s="205">
        <v>0</v>
      </c>
      <c r="C82" s="44"/>
      <c r="D82" s="44"/>
      <c r="E82" s="44"/>
      <c r="F82" s="44"/>
      <c r="G82" s="44"/>
      <c r="H82" s="44"/>
      <c r="I82" s="44"/>
      <c r="J82" s="44"/>
      <c r="K82" s="44"/>
    </row>
    <row r="83" spans="1:11" x14ac:dyDescent="0.25">
      <c r="A83" s="43" t="s">
        <v>234</v>
      </c>
      <c r="B83" s="205">
        <v>0</v>
      </c>
      <c r="C83" s="44"/>
      <c r="D83" s="44"/>
      <c r="E83" s="44"/>
      <c r="F83" s="44"/>
      <c r="G83" s="44"/>
      <c r="H83" s="44"/>
      <c r="I83" s="44"/>
      <c r="J83" s="44"/>
      <c r="K83" s="44"/>
    </row>
    <row r="84" spans="1:11" x14ac:dyDescent="0.25">
      <c r="A84" s="43" t="s">
        <v>235</v>
      </c>
      <c r="B84" s="205">
        <v>0</v>
      </c>
      <c r="C84" s="44"/>
      <c r="D84" s="44"/>
      <c r="E84" s="44"/>
      <c r="F84" s="44"/>
      <c r="G84" s="44"/>
      <c r="H84" s="44"/>
      <c r="I84" s="44"/>
      <c r="J84" s="44"/>
      <c r="K84" s="44"/>
    </row>
    <row r="85" spans="1:11" x14ac:dyDescent="0.25">
      <c r="A85" s="43" t="s">
        <v>236</v>
      </c>
      <c r="B85" s="205">
        <v>0</v>
      </c>
      <c r="C85" s="44"/>
      <c r="D85" s="44"/>
      <c r="E85" s="44"/>
      <c r="F85" s="44"/>
      <c r="G85" s="44"/>
      <c r="H85" s="44"/>
      <c r="I85" s="44">
        <v>12314</v>
      </c>
      <c r="J85" s="44"/>
      <c r="K85" s="44"/>
    </row>
    <row r="86" spans="1:11" x14ac:dyDescent="0.25">
      <c r="A86" s="43" t="s">
        <v>237</v>
      </c>
      <c r="B86" s="205">
        <v>0</v>
      </c>
      <c r="C86" s="44"/>
      <c r="D86" s="44"/>
      <c r="E86" s="44"/>
      <c r="F86" s="44"/>
      <c r="G86" s="44"/>
      <c r="H86" s="44"/>
      <c r="I86" s="44"/>
      <c r="J86" s="44"/>
      <c r="K86" s="44"/>
    </row>
    <row r="87" spans="1:11" x14ac:dyDescent="0.25">
      <c r="A87" s="53" t="s">
        <v>238</v>
      </c>
      <c r="B87" s="205"/>
      <c r="C87" s="44"/>
      <c r="D87" s="44"/>
      <c r="E87" s="44"/>
      <c r="F87" s="44"/>
      <c r="G87" s="44"/>
      <c r="H87" s="44"/>
      <c r="I87" s="44">
        <v>1416</v>
      </c>
      <c r="J87" s="44"/>
      <c r="K87" s="44"/>
    </row>
    <row r="88" spans="1:11" x14ac:dyDescent="0.25">
      <c r="A88" s="43" t="s">
        <v>239</v>
      </c>
      <c r="B88" s="205">
        <v>0</v>
      </c>
      <c r="C88" s="44"/>
      <c r="D88" s="44"/>
      <c r="E88" s="44"/>
      <c r="F88" s="44"/>
      <c r="G88" s="44"/>
      <c r="H88" s="44"/>
      <c r="I88" s="44"/>
      <c r="J88" s="44"/>
      <c r="K88" s="44"/>
    </row>
    <row r="89" spans="1:11" x14ac:dyDescent="0.25">
      <c r="A89" s="43" t="s">
        <v>240</v>
      </c>
      <c r="B89" s="205">
        <v>0</v>
      </c>
      <c r="C89" s="44"/>
      <c r="D89" s="44"/>
      <c r="E89" s="44"/>
      <c r="F89" s="44"/>
      <c r="G89" s="44"/>
      <c r="H89" s="44"/>
      <c r="I89" s="44"/>
      <c r="J89" s="44"/>
      <c r="K89" s="44"/>
    </row>
    <row r="90" spans="1:11" x14ac:dyDescent="0.25">
      <c r="A90" s="43" t="s">
        <v>241</v>
      </c>
      <c r="B90" s="205">
        <v>0</v>
      </c>
      <c r="C90" s="44">
        <v>424960</v>
      </c>
      <c r="D90" s="44"/>
      <c r="E90" s="44"/>
      <c r="F90" s="44"/>
      <c r="G90" s="44"/>
      <c r="H90" s="44"/>
      <c r="I90" s="44"/>
      <c r="J90" s="44"/>
      <c r="K90" s="44"/>
    </row>
    <row r="91" spans="1:11" x14ac:dyDescent="0.25">
      <c r="A91" s="43" t="s">
        <v>242</v>
      </c>
      <c r="B91" s="205">
        <v>187100</v>
      </c>
      <c r="C91" s="44"/>
      <c r="D91" s="44"/>
      <c r="E91" s="44"/>
      <c r="F91" s="44"/>
      <c r="G91" s="44"/>
      <c r="H91" s="44"/>
      <c r="I91" s="44">
        <v>97290.82</v>
      </c>
      <c r="J91" s="44"/>
      <c r="K91" s="44"/>
    </row>
    <row r="92" spans="1:11" x14ac:dyDescent="0.25">
      <c r="A92" s="43" t="s">
        <v>243</v>
      </c>
      <c r="B92" s="205">
        <v>0</v>
      </c>
      <c r="C92" s="44"/>
      <c r="D92" s="44"/>
      <c r="E92" s="44"/>
      <c r="F92" s="44"/>
      <c r="G92" s="44"/>
      <c r="H92" s="44"/>
      <c r="I92" s="44">
        <v>175</v>
      </c>
      <c r="J92" s="44"/>
      <c r="K92" s="44"/>
    </row>
    <row r="93" spans="1:11" x14ac:dyDescent="0.25">
      <c r="A93" s="43" t="s">
        <v>244</v>
      </c>
      <c r="B93" s="205">
        <v>0</v>
      </c>
      <c r="C93" s="44"/>
      <c r="D93" s="44"/>
      <c r="E93" s="44"/>
      <c r="F93" s="44"/>
      <c r="G93" s="44"/>
      <c r="H93" s="44"/>
      <c r="I93" s="44"/>
      <c r="J93" s="44"/>
      <c r="K93" s="44"/>
    </row>
    <row r="94" spans="1:11" x14ac:dyDescent="0.25">
      <c r="A94" s="43" t="s">
        <v>245</v>
      </c>
      <c r="B94" s="205">
        <v>10000</v>
      </c>
      <c r="C94" s="44"/>
      <c r="D94" s="44"/>
      <c r="E94" s="44"/>
      <c r="F94" s="44"/>
      <c r="G94" s="44"/>
      <c r="H94" s="44"/>
      <c r="I94" s="44"/>
      <c r="J94" s="44"/>
      <c r="K94" s="44"/>
    </row>
    <row r="95" spans="1:11" x14ac:dyDescent="0.25">
      <c r="A95" s="43" t="s">
        <v>310</v>
      </c>
      <c r="B95" s="205">
        <v>0</v>
      </c>
      <c r="C95" s="44">
        <v>174463</v>
      </c>
      <c r="D95" s="44"/>
      <c r="E95" s="44"/>
      <c r="F95" s="44"/>
      <c r="G95" s="44"/>
      <c r="H95" s="44"/>
      <c r="I95" s="44"/>
      <c r="J95" s="44"/>
      <c r="K95" s="44"/>
    </row>
    <row r="96" spans="1:11" x14ac:dyDescent="0.25">
      <c r="A96" s="43" t="s">
        <v>315</v>
      </c>
      <c r="B96" s="208">
        <v>0</v>
      </c>
      <c r="C96" s="44"/>
      <c r="D96" s="44"/>
      <c r="E96" s="44"/>
      <c r="F96" s="44"/>
      <c r="G96" s="44"/>
      <c r="H96" s="44"/>
      <c r="I96" s="44">
        <v>15000</v>
      </c>
      <c r="J96" s="44"/>
      <c r="K96" s="44"/>
    </row>
    <row r="97" spans="1:11" ht="18.75" x14ac:dyDescent="0.25">
      <c r="A97" s="42" t="s">
        <v>246</v>
      </c>
      <c r="B97" s="207">
        <f>+B98+B102+B106+B117+B129+B140+B153+B171</f>
        <v>5523368.6700000009</v>
      </c>
      <c r="C97" s="44"/>
      <c r="D97" s="44"/>
      <c r="E97" s="44">
        <v>20818281</v>
      </c>
      <c r="F97" s="44">
        <v>9645177.7400000002</v>
      </c>
      <c r="G97" s="44"/>
      <c r="H97" s="44">
        <v>16082211</v>
      </c>
      <c r="I97" s="44"/>
      <c r="J97" s="44">
        <v>6682896</v>
      </c>
      <c r="K97" s="44">
        <v>17465071</v>
      </c>
    </row>
    <row r="98" spans="1:11" ht="15.75" x14ac:dyDescent="0.25">
      <c r="A98" s="46" t="s">
        <v>247</v>
      </c>
      <c r="B98" s="206">
        <f>SUM(B99:B101)</f>
        <v>555720.34000000008</v>
      </c>
      <c r="C98" s="44"/>
      <c r="D98" s="44"/>
      <c r="E98" s="44"/>
      <c r="F98" s="44"/>
      <c r="G98" s="44"/>
      <c r="H98" s="44"/>
      <c r="I98" s="44"/>
      <c r="J98" s="44"/>
      <c r="K98" s="44"/>
    </row>
    <row r="99" spans="1:11" x14ac:dyDescent="0.25">
      <c r="A99" s="47" t="s">
        <v>248</v>
      </c>
      <c r="B99" s="205">
        <f>77948.5+477771.84</f>
        <v>555720.34000000008</v>
      </c>
      <c r="C99" s="44">
        <v>1945814</v>
      </c>
      <c r="D99" s="44"/>
      <c r="E99" s="44"/>
      <c r="F99" s="44"/>
      <c r="G99" s="44"/>
      <c r="H99" s="44"/>
      <c r="I99" s="44">
        <v>460280.26</v>
      </c>
      <c r="J99" s="44"/>
      <c r="K99" s="44"/>
    </row>
    <row r="100" spans="1:11" x14ac:dyDescent="0.25">
      <c r="A100" s="47" t="s">
        <v>249</v>
      </c>
      <c r="B100" s="205">
        <v>0</v>
      </c>
      <c r="C100" s="44">
        <v>17110</v>
      </c>
      <c r="D100" s="44"/>
      <c r="E100" s="44"/>
      <c r="F100" s="44"/>
      <c r="G100" s="44"/>
      <c r="H100" s="44"/>
      <c r="I100" s="44"/>
      <c r="J100" s="44"/>
      <c r="K100" s="44"/>
    </row>
    <row r="101" spans="1:11" x14ac:dyDescent="0.25">
      <c r="A101" s="47" t="s">
        <v>327</v>
      </c>
      <c r="B101" s="202">
        <v>0</v>
      </c>
      <c r="C101" s="44"/>
      <c r="D101" s="44"/>
      <c r="E101" s="44"/>
      <c r="F101" s="44"/>
      <c r="G101" s="44"/>
      <c r="H101" s="44"/>
      <c r="I101" s="44">
        <v>104122</v>
      </c>
      <c r="J101" s="44"/>
      <c r="K101" s="44"/>
    </row>
    <row r="102" spans="1:11" ht="15.75" x14ac:dyDescent="0.25">
      <c r="A102" s="46" t="s">
        <v>250</v>
      </c>
      <c r="B102" s="206">
        <f>SUM(B103:B105)</f>
        <v>0</v>
      </c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1:11" x14ac:dyDescent="0.25">
      <c r="A103" s="47" t="s">
        <v>251</v>
      </c>
      <c r="B103" s="205">
        <v>0</v>
      </c>
      <c r="C103" s="44"/>
      <c r="D103" s="44"/>
      <c r="E103" s="44"/>
      <c r="F103" s="44"/>
      <c r="G103" s="44"/>
      <c r="H103" s="44"/>
      <c r="I103" s="44">
        <v>3761.55</v>
      </c>
      <c r="J103" s="44"/>
      <c r="K103" s="44"/>
    </row>
    <row r="104" spans="1:11" x14ac:dyDescent="0.25">
      <c r="A104" s="47" t="s">
        <v>252</v>
      </c>
      <c r="B104" s="205">
        <v>0</v>
      </c>
      <c r="C104" s="44"/>
      <c r="D104" s="44"/>
      <c r="E104" s="44"/>
      <c r="F104" s="44"/>
      <c r="G104" s="44"/>
      <c r="H104" s="44"/>
      <c r="I104" s="44">
        <v>45058.18</v>
      </c>
      <c r="J104" s="44"/>
      <c r="K104" s="44"/>
    </row>
    <row r="105" spans="1:11" x14ac:dyDescent="0.25">
      <c r="A105" s="47" t="s">
        <v>253</v>
      </c>
      <c r="B105" s="205">
        <v>0</v>
      </c>
      <c r="C105" s="44">
        <v>11547</v>
      </c>
      <c r="D105" s="44"/>
      <c r="E105" s="44"/>
      <c r="F105" s="44"/>
      <c r="G105" s="44"/>
      <c r="H105" s="44"/>
      <c r="I105" s="44"/>
      <c r="J105" s="44"/>
      <c r="K105" s="44"/>
    </row>
    <row r="106" spans="1:11" ht="15.75" x14ac:dyDescent="0.25">
      <c r="A106" s="46" t="s">
        <v>254</v>
      </c>
      <c r="B106" s="206">
        <f>SUM(B107:B116)</f>
        <v>1067357.3999999999</v>
      </c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1:11" x14ac:dyDescent="0.25">
      <c r="A107" s="47" t="s">
        <v>255</v>
      </c>
      <c r="B107" s="205">
        <v>0</v>
      </c>
      <c r="C107" s="44">
        <v>106029</v>
      </c>
      <c r="D107" s="44"/>
      <c r="E107" s="44"/>
      <c r="F107" s="44"/>
      <c r="G107" s="44"/>
      <c r="H107" s="44"/>
      <c r="I107" s="44"/>
      <c r="J107" s="44"/>
      <c r="K107" s="44"/>
    </row>
    <row r="108" spans="1:11" x14ac:dyDescent="0.25">
      <c r="A108" s="47" t="s">
        <v>256</v>
      </c>
      <c r="B108" s="205">
        <v>45750</v>
      </c>
      <c r="C108" s="44">
        <v>248950</v>
      </c>
      <c r="D108" s="44"/>
      <c r="E108" s="44"/>
      <c r="F108" s="44"/>
      <c r="G108" s="44"/>
      <c r="H108" s="44"/>
      <c r="I108" s="44">
        <v>8066.48</v>
      </c>
      <c r="J108" s="44"/>
      <c r="K108" s="44"/>
    </row>
    <row r="109" spans="1:11" x14ac:dyDescent="0.25">
      <c r="A109" s="47" t="s">
        <v>257</v>
      </c>
      <c r="B109" s="205">
        <v>0</v>
      </c>
      <c r="C109" s="44">
        <v>384503</v>
      </c>
      <c r="D109" s="44"/>
      <c r="E109" s="44"/>
      <c r="F109" s="44"/>
      <c r="G109" s="44"/>
      <c r="H109" s="44"/>
      <c r="I109" s="44"/>
      <c r="J109" s="44"/>
      <c r="K109" s="44"/>
    </row>
    <row r="110" spans="1:11" x14ac:dyDescent="0.25">
      <c r="A110" s="47" t="s">
        <v>258</v>
      </c>
      <c r="B110" s="205">
        <f>1021607.4</f>
        <v>1021607.4</v>
      </c>
      <c r="C110" s="44">
        <v>5780385</v>
      </c>
      <c r="D110" s="44"/>
      <c r="E110" s="44"/>
      <c r="F110" s="44"/>
      <c r="G110" s="44"/>
      <c r="H110" s="44"/>
      <c r="I110" s="44">
        <v>2419313.1800000002</v>
      </c>
      <c r="J110" s="44"/>
      <c r="K110" s="44"/>
    </row>
    <row r="111" spans="1:11" ht="15.75" x14ac:dyDescent="0.25">
      <c r="A111" s="136" t="s">
        <v>259</v>
      </c>
      <c r="B111" s="205">
        <v>0</v>
      </c>
      <c r="C111" s="44"/>
      <c r="D111" s="44"/>
      <c r="E111" s="44"/>
      <c r="F111" s="44"/>
      <c r="G111" s="44"/>
      <c r="H111" s="44"/>
      <c r="I111" s="44">
        <v>46420</v>
      </c>
      <c r="J111" s="44"/>
      <c r="K111" s="44"/>
    </row>
    <row r="112" spans="1:11" x14ac:dyDescent="0.25">
      <c r="A112" s="47" t="s">
        <v>260</v>
      </c>
      <c r="B112" s="205">
        <v>0</v>
      </c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1:11" x14ac:dyDescent="0.25">
      <c r="A113" s="47" t="s">
        <v>261</v>
      </c>
      <c r="B113" s="205">
        <v>0</v>
      </c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1:11" x14ac:dyDescent="0.25">
      <c r="A114" s="47" t="s">
        <v>262</v>
      </c>
      <c r="B114" s="205">
        <v>0</v>
      </c>
      <c r="C114" s="44">
        <v>28305</v>
      </c>
      <c r="D114" s="44"/>
      <c r="E114" s="44"/>
      <c r="F114" s="44"/>
      <c r="G114" s="44"/>
      <c r="H114" s="44"/>
      <c r="I114" s="44">
        <v>13636.3</v>
      </c>
      <c r="J114" s="44"/>
      <c r="K114" s="44"/>
    </row>
    <row r="115" spans="1:11" x14ac:dyDescent="0.25">
      <c r="A115" s="47" t="s">
        <v>263</v>
      </c>
      <c r="B115" s="205">
        <v>0</v>
      </c>
      <c r="C115" s="44"/>
      <c r="D115" s="44"/>
      <c r="E115" s="44"/>
      <c r="F115" s="44"/>
      <c r="G115" s="44"/>
      <c r="H115" s="44"/>
      <c r="I115" s="44">
        <v>1225</v>
      </c>
      <c r="J115" s="44"/>
      <c r="K115" s="44"/>
    </row>
    <row r="116" spans="1:11" x14ac:dyDescent="0.25">
      <c r="A116" s="47" t="s">
        <v>582</v>
      </c>
      <c r="B116" s="205">
        <v>0</v>
      </c>
      <c r="C116" s="44"/>
      <c r="D116" s="44"/>
      <c r="E116" s="44"/>
      <c r="F116" s="44"/>
      <c r="G116" s="44"/>
      <c r="H116" s="44"/>
      <c r="I116" s="44">
        <v>49237.31</v>
      </c>
      <c r="J116" s="44"/>
      <c r="K116" s="44"/>
    </row>
    <row r="117" spans="1:11" ht="15.75" x14ac:dyDescent="0.25">
      <c r="A117" s="46" t="s">
        <v>265</v>
      </c>
      <c r="B117" s="206">
        <f>SUM(B118:B128)</f>
        <v>32000</v>
      </c>
      <c r="C117" s="44"/>
      <c r="D117" s="44"/>
      <c r="E117" s="44"/>
      <c r="F117" s="44"/>
      <c r="G117" s="44"/>
      <c r="H117" s="44"/>
      <c r="I117" s="44">
        <v>633805.24</v>
      </c>
      <c r="J117" s="44"/>
      <c r="K117" s="44"/>
    </row>
    <row r="118" spans="1:11" x14ac:dyDescent="0.25">
      <c r="A118" s="47" t="s">
        <v>266</v>
      </c>
      <c r="B118" s="205">
        <v>0</v>
      </c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1:11" x14ac:dyDescent="0.25">
      <c r="A119" s="47" t="s">
        <v>267</v>
      </c>
      <c r="B119" s="205">
        <v>0</v>
      </c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1:11" x14ac:dyDescent="0.25">
      <c r="A120" s="47" t="s">
        <v>268</v>
      </c>
      <c r="B120" s="205">
        <v>0</v>
      </c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1:11" x14ac:dyDescent="0.25">
      <c r="A121" s="47" t="s">
        <v>269</v>
      </c>
      <c r="B121" s="205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1:11" x14ac:dyDescent="0.25">
      <c r="A122" s="47" t="s">
        <v>270</v>
      </c>
      <c r="B122" s="205">
        <v>0</v>
      </c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1:11" x14ac:dyDescent="0.25">
      <c r="A123" s="47" t="s">
        <v>600</v>
      </c>
      <c r="B123" s="205">
        <v>0</v>
      </c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1:11" x14ac:dyDescent="0.25">
      <c r="A124" s="52" t="s">
        <v>328</v>
      </c>
      <c r="B124" s="209">
        <v>0</v>
      </c>
      <c r="C124" s="44"/>
      <c r="D124" s="44"/>
      <c r="E124" s="44"/>
      <c r="F124" s="44"/>
      <c r="G124" s="44"/>
      <c r="H124" s="44"/>
      <c r="I124" s="44">
        <v>286878</v>
      </c>
      <c r="J124" s="44"/>
      <c r="K124" s="44"/>
    </row>
    <row r="125" spans="1:11" x14ac:dyDescent="0.25">
      <c r="A125" s="47" t="s">
        <v>272</v>
      </c>
      <c r="B125" s="205">
        <v>0</v>
      </c>
      <c r="C125" s="44">
        <v>356152</v>
      </c>
      <c r="D125" s="44"/>
      <c r="E125" s="44"/>
      <c r="F125" s="44"/>
      <c r="G125" s="44"/>
      <c r="H125" s="44"/>
      <c r="I125" s="44"/>
      <c r="J125" s="44"/>
      <c r="K125" s="44"/>
    </row>
    <row r="126" spans="1:11" x14ac:dyDescent="0.25">
      <c r="A126" s="47" t="s">
        <v>273</v>
      </c>
      <c r="B126" s="205">
        <v>0</v>
      </c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1:11" x14ac:dyDescent="0.25">
      <c r="A127" s="47" t="s">
        <v>274</v>
      </c>
      <c r="B127" s="205">
        <f>32000</f>
        <v>32000</v>
      </c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1:11" x14ac:dyDescent="0.25">
      <c r="A128" s="219" t="s">
        <v>275</v>
      </c>
      <c r="B128" s="205">
        <v>0</v>
      </c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1:11" ht="15.75" x14ac:dyDescent="0.25">
      <c r="A129" s="141" t="s">
        <v>276</v>
      </c>
      <c r="B129" s="206">
        <f>SUM(B130:B139)</f>
        <v>2844243.46</v>
      </c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1:11" x14ac:dyDescent="0.25">
      <c r="A130" s="219" t="s">
        <v>277</v>
      </c>
      <c r="B130" s="205">
        <v>58082</v>
      </c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1:11" x14ac:dyDescent="0.25">
      <c r="A131" s="219" t="s">
        <v>278</v>
      </c>
      <c r="B131" s="205">
        <v>865488.2</v>
      </c>
      <c r="C131" s="44">
        <v>4639996</v>
      </c>
      <c r="D131" s="44"/>
      <c r="E131" s="44"/>
      <c r="F131" s="44"/>
      <c r="G131" s="44"/>
      <c r="H131" s="44"/>
      <c r="I131" s="44"/>
      <c r="J131" s="44"/>
      <c r="K131" s="44"/>
    </row>
    <row r="132" spans="1:11" x14ac:dyDescent="0.25">
      <c r="A132" s="219" t="s">
        <v>279</v>
      </c>
      <c r="B132" s="205">
        <v>49815</v>
      </c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1:11" x14ac:dyDescent="0.25">
      <c r="A133" s="219" t="s">
        <v>280</v>
      </c>
      <c r="B133" s="205"/>
      <c r="C133" s="44"/>
      <c r="D133" s="44"/>
      <c r="E133" s="44"/>
      <c r="F133" s="44"/>
      <c r="G133" s="44"/>
      <c r="H133" s="44"/>
      <c r="I133" s="44">
        <v>5925</v>
      </c>
      <c r="J133" s="44"/>
      <c r="K133" s="44"/>
    </row>
    <row r="134" spans="1:11" x14ac:dyDescent="0.25">
      <c r="A134" s="219" t="s">
        <v>281</v>
      </c>
      <c r="B134" s="205">
        <v>0</v>
      </c>
      <c r="C134" s="44"/>
      <c r="D134" s="44"/>
      <c r="E134" s="44"/>
      <c r="F134" s="44"/>
      <c r="G134" s="44"/>
      <c r="H134" s="44"/>
      <c r="I134" s="44">
        <v>3268555.8899999997</v>
      </c>
      <c r="J134" s="44"/>
      <c r="K134" s="44"/>
    </row>
    <row r="135" spans="1:11" ht="15.75" x14ac:dyDescent="0.25">
      <c r="A135" s="218" t="s">
        <v>465</v>
      </c>
      <c r="B135" s="279">
        <v>0</v>
      </c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1:11" x14ac:dyDescent="0.25">
      <c r="A136" s="219" t="s">
        <v>282</v>
      </c>
      <c r="B136" s="205">
        <v>1855333.34</v>
      </c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1:11" x14ac:dyDescent="0.25">
      <c r="A137" s="219" t="s">
        <v>283</v>
      </c>
      <c r="B137" s="205">
        <v>0</v>
      </c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1:11" x14ac:dyDescent="0.25">
      <c r="A138" s="47" t="s">
        <v>284</v>
      </c>
      <c r="B138" s="205">
        <f>15524.92</f>
        <v>15524.92</v>
      </c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1:11" x14ac:dyDescent="0.25">
      <c r="A139" s="47" t="s">
        <v>329</v>
      </c>
      <c r="B139" s="202">
        <v>0</v>
      </c>
      <c r="C139" s="44"/>
      <c r="D139" s="44"/>
      <c r="E139" s="44"/>
      <c r="F139" s="44"/>
      <c r="G139" s="44"/>
      <c r="H139" s="44"/>
      <c r="I139" s="44">
        <v>1023150.54</v>
      </c>
      <c r="J139" s="44"/>
      <c r="K139" s="44"/>
    </row>
    <row r="140" spans="1:11" ht="15.75" x14ac:dyDescent="0.25">
      <c r="A140" s="46" t="s">
        <v>285</v>
      </c>
      <c r="B140" s="206">
        <f>SUM(B141:B152)</f>
        <v>774885.69</v>
      </c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1:11" x14ac:dyDescent="0.25">
      <c r="A141" s="47" t="s">
        <v>286</v>
      </c>
      <c r="B141" s="205">
        <v>36414.76</v>
      </c>
      <c r="C141" s="44">
        <v>1435525</v>
      </c>
      <c r="D141" s="44"/>
      <c r="E141" s="44"/>
      <c r="F141" s="44"/>
      <c r="G141" s="44"/>
      <c r="H141" s="44"/>
      <c r="I141" s="44">
        <v>1079807.6200000001</v>
      </c>
      <c r="J141" s="44"/>
      <c r="K141" s="44"/>
    </row>
    <row r="142" spans="1:11" x14ac:dyDescent="0.25">
      <c r="A142" s="47" t="s">
        <v>287</v>
      </c>
      <c r="B142" s="205">
        <v>12165.08</v>
      </c>
      <c r="C142" s="44">
        <v>3796372</v>
      </c>
      <c r="D142" s="44"/>
      <c r="E142" s="44"/>
      <c r="F142" s="44"/>
      <c r="G142" s="44"/>
      <c r="H142" s="44"/>
      <c r="I142" s="44"/>
      <c r="J142" s="44"/>
      <c r="K142" s="44"/>
    </row>
    <row r="143" spans="1:11" x14ac:dyDescent="0.25">
      <c r="A143" s="47" t="s">
        <v>288</v>
      </c>
      <c r="B143" s="205">
        <v>678200.27</v>
      </c>
      <c r="C143" s="44">
        <v>128217</v>
      </c>
      <c r="D143" s="44"/>
      <c r="E143" s="44"/>
      <c r="F143" s="44"/>
      <c r="G143" s="44"/>
      <c r="H143" s="44"/>
      <c r="I143" s="44">
        <v>2280433</v>
      </c>
      <c r="J143" s="44"/>
      <c r="K143" s="44"/>
    </row>
    <row r="144" spans="1:11" x14ac:dyDescent="0.25">
      <c r="A144" s="47" t="s">
        <v>289</v>
      </c>
      <c r="B144" s="205">
        <v>0</v>
      </c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1:11" x14ac:dyDescent="0.25">
      <c r="A145" s="47" t="s">
        <v>290</v>
      </c>
      <c r="B145" s="205">
        <v>0</v>
      </c>
      <c r="C145" s="44">
        <v>547893</v>
      </c>
      <c r="D145" s="44"/>
      <c r="E145" s="44"/>
      <c r="F145" s="44"/>
      <c r="G145" s="44"/>
      <c r="H145" s="44"/>
      <c r="I145" s="44">
        <v>200958</v>
      </c>
      <c r="J145" s="44"/>
      <c r="K145" s="44"/>
    </row>
    <row r="146" spans="1:11" x14ac:dyDescent="0.25">
      <c r="A146" s="47" t="s">
        <v>291</v>
      </c>
      <c r="B146" s="201">
        <v>0</v>
      </c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1:11" x14ac:dyDescent="0.25">
      <c r="A147" s="47" t="s">
        <v>285</v>
      </c>
      <c r="B147" s="205">
        <v>0</v>
      </c>
      <c r="C147" s="44">
        <v>977370</v>
      </c>
      <c r="D147" s="44"/>
      <c r="E147" s="44"/>
      <c r="F147" s="44"/>
      <c r="G147" s="44"/>
      <c r="H147" s="44"/>
      <c r="I147" s="44">
        <v>374272.6</v>
      </c>
      <c r="J147" s="44"/>
      <c r="K147" s="44"/>
    </row>
    <row r="148" spans="1:11" x14ac:dyDescent="0.25">
      <c r="A148" s="47" t="s">
        <v>293</v>
      </c>
      <c r="B148" s="205">
        <v>0</v>
      </c>
      <c r="C148" s="44"/>
      <c r="D148" s="44"/>
      <c r="E148" s="44"/>
      <c r="F148" s="44"/>
      <c r="G148" s="44"/>
      <c r="H148" s="44"/>
      <c r="I148" s="44">
        <v>25889.200000000001</v>
      </c>
      <c r="J148" s="44"/>
      <c r="K148" s="44"/>
    </row>
    <row r="149" spans="1:11" x14ac:dyDescent="0.25">
      <c r="A149" s="47" t="s">
        <v>294</v>
      </c>
      <c r="B149" s="205">
        <v>0</v>
      </c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1:11" x14ac:dyDescent="0.25">
      <c r="A150" s="47" t="s">
        <v>295</v>
      </c>
      <c r="B150" s="205">
        <v>0</v>
      </c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1:11" x14ac:dyDescent="0.25">
      <c r="A151" s="47" t="s">
        <v>296</v>
      </c>
      <c r="B151" s="205">
        <v>48105.58</v>
      </c>
      <c r="C151" s="44">
        <v>294453</v>
      </c>
      <c r="D151" s="44"/>
      <c r="E151" s="44"/>
      <c r="F151" s="44"/>
      <c r="G151" s="44"/>
      <c r="H151" s="44"/>
      <c r="I151" s="44"/>
      <c r="J151" s="44"/>
      <c r="K151" s="44"/>
    </row>
    <row r="152" spans="1:11" x14ac:dyDescent="0.25">
      <c r="A152" s="47" t="s">
        <v>297</v>
      </c>
      <c r="B152" s="205">
        <v>0</v>
      </c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1:11" x14ac:dyDescent="0.25">
      <c r="A153" s="48" t="s">
        <v>298</v>
      </c>
      <c r="B153" s="206">
        <f>SUM(B154:B160)</f>
        <v>0</v>
      </c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1:11" x14ac:dyDescent="0.25">
      <c r="A154" s="47" t="s">
        <v>299</v>
      </c>
      <c r="B154" s="205">
        <v>0</v>
      </c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1:11" x14ac:dyDescent="0.25">
      <c r="A155" s="47" t="s">
        <v>300</v>
      </c>
      <c r="B155" s="205">
        <v>0</v>
      </c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1:11" x14ac:dyDescent="0.25">
      <c r="A156" s="47" t="s">
        <v>301</v>
      </c>
      <c r="B156" s="205">
        <v>0</v>
      </c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1:11" x14ac:dyDescent="0.25">
      <c r="A157" s="47" t="s">
        <v>302</v>
      </c>
      <c r="B157" s="205">
        <v>0</v>
      </c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1:11" x14ac:dyDescent="0.25">
      <c r="A158" s="47" t="s">
        <v>303</v>
      </c>
      <c r="B158" s="205">
        <v>0</v>
      </c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1:11" x14ac:dyDescent="0.25">
      <c r="A159" s="47" t="s">
        <v>304</v>
      </c>
      <c r="B159" s="205">
        <v>0</v>
      </c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1:11" x14ac:dyDescent="0.25">
      <c r="A160" s="47" t="s">
        <v>137</v>
      </c>
      <c r="B160" s="205">
        <v>0</v>
      </c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1:11" x14ac:dyDescent="0.25">
      <c r="A161" s="49" t="s">
        <v>40</v>
      </c>
      <c r="B161" s="206">
        <f>SUM(B162:B164)</f>
        <v>0</v>
      </c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1:11" x14ac:dyDescent="0.25">
      <c r="A162" s="47" t="s">
        <v>305</v>
      </c>
      <c r="B162" s="205">
        <v>0</v>
      </c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1:11" x14ac:dyDescent="0.25">
      <c r="A163" s="50" t="s">
        <v>306</v>
      </c>
      <c r="B163" s="205">
        <v>0</v>
      </c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1:11" x14ac:dyDescent="0.25">
      <c r="A164" s="51" t="s">
        <v>307</v>
      </c>
      <c r="B164" s="205">
        <v>0</v>
      </c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1:11" x14ac:dyDescent="0.25">
      <c r="A165" s="49" t="s">
        <v>308</v>
      </c>
      <c r="B165" s="206">
        <f>SUM(B166:B170)</f>
        <v>118460.45999999999</v>
      </c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1:11" x14ac:dyDescent="0.25">
      <c r="A166" s="43" t="s">
        <v>309</v>
      </c>
      <c r="B166" s="205">
        <f>9900.46</f>
        <v>9900.4599999999991</v>
      </c>
      <c r="C166" s="44">
        <v>174731</v>
      </c>
      <c r="D166" s="44"/>
      <c r="E166" s="44"/>
      <c r="F166" s="44"/>
      <c r="G166" s="44"/>
      <c r="H166" s="44"/>
      <c r="I166" s="44">
        <v>1550</v>
      </c>
      <c r="J166" s="44"/>
      <c r="K166" s="44"/>
    </row>
    <row r="167" spans="1:11" x14ac:dyDescent="0.25">
      <c r="A167" s="50" t="s">
        <v>306</v>
      </c>
      <c r="B167" s="205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1:11" x14ac:dyDescent="0.25">
      <c r="A168" s="50" t="s">
        <v>307</v>
      </c>
      <c r="B168" s="205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1:11" x14ac:dyDescent="0.25">
      <c r="A169" s="50" t="s">
        <v>333</v>
      </c>
      <c r="B169" s="210">
        <v>0</v>
      </c>
      <c r="C169" s="44"/>
      <c r="D169" s="44"/>
      <c r="E169" s="44"/>
      <c r="F169" s="44">
        <v>3395210.2199999997</v>
      </c>
      <c r="G169" s="44"/>
      <c r="H169" s="44"/>
      <c r="I169" s="44"/>
      <c r="J169" s="44"/>
      <c r="K169" s="44"/>
    </row>
    <row r="170" spans="1:11" x14ac:dyDescent="0.25">
      <c r="A170" s="50" t="s">
        <v>334</v>
      </c>
      <c r="B170" s="205">
        <v>108560</v>
      </c>
      <c r="C170" s="44"/>
      <c r="D170" s="44"/>
      <c r="E170" s="44"/>
      <c r="F170" s="44">
        <v>713803.91</v>
      </c>
      <c r="G170" s="44"/>
      <c r="H170" s="44"/>
      <c r="I170" s="44"/>
      <c r="J170" s="44"/>
      <c r="K170" s="44"/>
    </row>
    <row r="171" spans="1:11" x14ac:dyDescent="0.25">
      <c r="A171" s="49" t="s">
        <v>311</v>
      </c>
      <c r="B171" s="206">
        <f>SUM(B172:B183)</f>
        <v>249161.78</v>
      </c>
      <c r="C171" s="44"/>
      <c r="D171" s="44">
        <v>15766511.869999999</v>
      </c>
      <c r="E171" s="44">
        <v>4124655</v>
      </c>
      <c r="F171" s="44"/>
      <c r="G171" s="44"/>
      <c r="H171" s="44">
        <v>4939911</v>
      </c>
      <c r="I171" s="44"/>
      <c r="J171" s="44"/>
      <c r="K171" s="44"/>
    </row>
    <row r="172" spans="1:11" x14ac:dyDescent="0.25">
      <c r="A172" s="50" t="s">
        <v>330</v>
      </c>
      <c r="B172" s="202">
        <v>0</v>
      </c>
      <c r="C172" s="44">
        <v>7149694</v>
      </c>
      <c r="D172" s="44"/>
      <c r="E172" s="44"/>
      <c r="F172" s="44"/>
      <c r="G172" s="44"/>
      <c r="H172" s="44"/>
      <c r="I172" s="44"/>
      <c r="J172" s="44"/>
      <c r="K172" s="44"/>
    </row>
    <row r="173" spans="1:11" x14ac:dyDescent="0.25">
      <c r="A173" s="50" t="s">
        <v>579</v>
      </c>
      <c r="B173" s="202">
        <v>0</v>
      </c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1:11" x14ac:dyDescent="0.25">
      <c r="A174" s="50" t="s">
        <v>589</v>
      </c>
      <c r="B174" s="202">
        <v>0</v>
      </c>
      <c r="C174" s="44">
        <v>2505967</v>
      </c>
      <c r="D174" s="44"/>
      <c r="E174" s="44"/>
      <c r="F174" s="44"/>
      <c r="G174" s="44"/>
      <c r="H174" s="44"/>
      <c r="I174" s="44"/>
      <c r="J174" s="44"/>
      <c r="K174" s="44"/>
    </row>
    <row r="175" spans="1:11" x14ac:dyDescent="0.25">
      <c r="A175" s="50" t="s">
        <v>596</v>
      </c>
      <c r="B175" s="202">
        <v>0</v>
      </c>
      <c r="C175" s="44">
        <v>155760</v>
      </c>
      <c r="D175" s="44"/>
      <c r="E175" s="44"/>
      <c r="F175" s="44"/>
      <c r="G175" s="44"/>
      <c r="H175" s="44"/>
      <c r="I175" s="44"/>
      <c r="J175" s="44"/>
      <c r="K175" s="44"/>
    </row>
    <row r="176" spans="1:11" x14ac:dyDescent="0.25">
      <c r="A176" s="50" t="s">
        <v>592</v>
      </c>
      <c r="B176" s="202">
        <v>249161.78</v>
      </c>
      <c r="C176" s="44">
        <v>6950570</v>
      </c>
      <c r="D176" s="44"/>
      <c r="E176" s="44"/>
      <c r="F176" s="44"/>
      <c r="G176" s="44"/>
      <c r="H176" s="44"/>
      <c r="I176" s="44"/>
      <c r="J176" s="44"/>
      <c r="K176" s="44"/>
    </row>
    <row r="177" spans="1:12" x14ac:dyDescent="0.25">
      <c r="A177" s="50" t="s">
        <v>331</v>
      </c>
      <c r="B177" s="202">
        <v>0</v>
      </c>
      <c r="C177" s="44">
        <v>361006</v>
      </c>
      <c r="D177" s="44"/>
      <c r="E177" s="44"/>
      <c r="F177" s="44"/>
      <c r="G177" s="44"/>
      <c r="H177" s="44"/>
      <c r="I177" s="44"/>
      <c r="J177" s="44"/>
      <c r="K177" s="44"/>
    </row>
    <row r="178" spans="1:12" x14ac:dyDescent="0.25">
      <c r="A178" s="50" t="s">
        <v>591</v>
      </c>
      <c r="B178" s="202">
        <v>0</v>
      </c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1:12" x14ac:dyDescent="0.25">
      <c r="A179" s="50" t="s">
        <v>597</v>
      </c>
      <c r="B179" s="202">
        <v>0</v>
      </c>
      <c r="C179" s="44">
        <v>441043</v>
      </c>
      <c r="D179" s="44"/>
      <c r="E179" s="44"/>
      <c r="F179" s="44"/>
      <c r="G179" s="44"/>
      <c r="H179" s="44"/>
      <c r="I179" s="44"/>
      <c r="J179" s="44"/>
      <c r="K179" s="44"/>
    </row>
    <row r="180" spans="1:12" x14ac:dyDescent="0.25">
      <c r="A180" s="50" t="s">
        <v>590</v>
      </c>
      <c r="B180" s="202">
        <v>0</v>
      </c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1:12" x14ac:dyDescent="0.25">
      <c r="A181" s="50" t="s">
        <v>593</v>
      </c>
      <c r="B181" s="202">
        <v>0</v>
      </c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1:12" x14ac:dyDescent="0.25">
      <c r="A182" s="50" t="s">
        <v>588</v>
      </c>
      <c r="B182" s="202">
        <v>0</v>
      </c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1:12" x14ac:dyDescent="0.25">
      <c r="A183" s="50" t="s">
        <v>332</v>
      </c>
      <c r="B183" s="202">
        <v>0</v>
      </c>
      <c r="C183" s="44">
        <v>1347864</v>
      </c>
      <c r="D183" s="44"/>
      <c r="E183" s="44"/>
      <c r="F183" s="44"/>
      <c r="G183" s="44"/>
      <c r="H183" s="44"/>
      <c r="I183" s="44"/>
      <c r="J183" s="44"/>
      <c r="K183" s="44"/>
    </row>
    <row r="184" spans="1:12" x14ac:dyDescent="0.25">
      <c r="A184" s="49" t="s">
        <v>313</v>
      </c>
      <c r="B184" s="211">
        <f>+B10+B41+B161+B165</f>
        <v>6287727.9500000011</v>
      </c>
      <c r="C184" s="14">
        <f>SUM(C11:C183)</f>
        <v>108885694</v>
      </c>
      <c r="D184" s="14">
        <f>SUM(D11:D183)</f>
        <v>72341663.989999995</v>
      </c>
      <c r="E184" s="14">
        <f>SUM(E11:E183)</f>
        <v>84577545</v>
      </c>
      <c r="F184" s="14">
        <f>SUM(F10:F183)</f>
        <v>51120166.390000001</v>
      </c>
      <c r="G184" s="14">
        <f>SUM(G11:G183)</f>
        <v>37547941.259999998</v>
      </c>
      <c r="H184" s="14">
        <f>SUM(H11:H183)</f>
        <v>144478159</v>
      </c>
      <c r="I184" s="14">
        <f>SUM(I10:I183)</f>
        <v>37572618.290000007</v>
      </c>
      <c r="J184" s="14">
        <f>SUM(J11:J183)</f>
        <v>24870578</v>
      </c>
      <c r="K184" s="14">
        <f>SUM(K10:K183)</f>
        <v>43658557.019999996</v>
      </c>
    </row>
    <row r="185" spans="1:12" x14ac:dyDescent="0.25">
      <c r="C185" s="20"/>
      <c r="D185" s="20"/>
      <c r="E185" s="20"/>
      <c r="F185" s="20"/>
      <c r="G185" s="20"/>
      <c r="H185" s="20"/>
      <c r="I185" s="20"/>
      <c r="J185" s="20"/>
      <c r="K185" s="20"/>
    </row>
    <row r="186" spans="1:12" x14ac:dyDescent="0.25">
      <c r="A186" s="214"/>
      <c r="B186" s="212"/>
      <c r="C186" s="20"/>
      <c r="D186" s="20"/>
      <c r="E186" s="20"/>
      <c r="F186" s="20"/>
      <c r="G186" s="20"/>
      <c r="H186" s="20"/>
      <c r="I186" s="20"/>
      <c r="J186" s="20"/>
      <c r="K186" s="20"/>
      <c r="L186" s="212"/>
    </row>
    <row r="187" spans="1:12" x14ac:dyDescent="0.25">
      <c r="A187" s="214"/>
      <c r="B187" s="212"/>
      <c r="C187" s="20"/>
      <c r="D187" s="20"/>
      <c r="E187" s="20"/>
      <c r="F187" s="20"/>
      <c r="G187" s="20"/>
      <c r="H187" s="20"/>
      <c r="I187" s="20"/>
      <c r="J187" s="20"/>
      <c r="K187" s="20"/>
    </row>
    <row r="188" spans="1:12" x14ac:dyDescent="0.25">
      <c r="A188" s="214"/>
      <c r="B188" s="213">
        <f>SUM(B186:B187)</f>
        <v>0</v>
      </c>
      <c r="C188" s="20"/>
      <c r="D188" s="20"/>
      <c r="E188" s="20"/>
      <c r="F188" s="20"/>
      <c r="G188" s="20"/>
      <c r="H188" s="20"/>
      <c r="I188" s="20"/>
      <c r="J188" s="20"/>
      <c r="K188" s="20"/>
    </row>
    <row r="189" spans="1:12" x14ac:dyDescent="0.25">
      <c r="C189" s="20"/>
      <c r="D189" s="20"/>
      <c r="E189" s="20"/>
      <c r="F189" s="20"/>
      <c r="G189" s="20"/>
      <c r="H189" s="20"/>
      <c r="I189" s="20"/>
      <c r="J189" s="20"/>
      <c r="K189" s="20"/>
    </row>
    <row r="190" spans="1:12" x14ac:dyDescent="0.25">
      <c r="B190" t="s">
        <v>595</v>
      </c>
      <c r="C190" s="20"/>
      <c r="D190" s="20"/>
      <c r="E190" s="20"/>
      <c r="F190" s="20"/>
      <c r="G190" s="20"/>
      <c r="H190" s="20"/>
      <c r="I190" s="20"/>
      <c r="J190" s="20"/>
      <c r="K190" s="20"/>
    </row>
    <row r="191" spans="1:12" x14ac:dyDescent="0.25">
      <c r="C191" s="20"/>
      <c r="D191" s="20"/>
      <c r="E191" s="20"/>
      <c r="F191" s="20"/>
      <c r="G191" s="20"/>
      <c r="H191" s="20"/>
      <c r="I191" s="20"/>
      <c r="J191" s="20"/>
      <c r="K191" s="20"/>
    </row>
    <row r="192" spans="1:12" x14ac:dyDescent="0.25">
      <c r="B192" s="217"/>
      <c r="C192" s="20"/>
      <c r="D192" s="20"/>
      <c r="E192" s="20"/>
      <c r="F192" s="20"/>
      <c r="G192" s="20"/>
      <c r="H192" s="20"/>
      <c r="I192" s="20"/>
      <c r="J192" s="20"/>
      <c r="K192" s="20"/>
    </row>
    <row r="193" spans="3:11" x14ac:dyDescent="0.25">
      <c r="C193" s="20"/>
      <c r="D193" s="20"/>
      <c r="E193" s="20"/>
      <c r="F193" s="20"/>
      <c r="G193" s="20"/>
      <c r="H193" s="20"/>
      <c r="I193" s="20"/>
      <c r="J193" s="20"/>
      <c r="K193" s="20"/>
    </row>
    <row r="194" spans="3:11" x14ac:dyDescent="0.25">
      <c r="C194" s="20"/>
      <c r="D194" s="20"/>
      <c r="E194" s="20"/>
    </row>
    <row r="195" spans="3:11" x14ac:dyDescent="0.25">
      <c r="C195" s="11"/>
    </row>
  </sheetData>
  <mergeCells count="5">
    <mergeCell ref="B7:B9"/>
    <mergeCell ref="A2:B2"/>
    <mergeCell ref="A3:B3"/>
    <mergeCell ref="A4:B4"/>
    <mergeCell ref="A5:B5"/>
  </mergeCells>
  <pageMargins left="0.7" right="0.7" top="0.75" bottom="0.75" header="0.3" footer="0.3"/>
  <pageSetup scale="91" fitToHeight="0" orientation="portrait" r:id="rId1"/>
  <ignoredErrors>
    <ignoredError sqref="F184" formula="1"/>
    <ignoredError sqref="B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2"/>
  <sheetViews>
    <sheetView tabSelected="1" topLeftCell="C1" zoomScaleNormal="100" workbookViewId="0">
      <selection activeCell="L27" sqref="L2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28" style="1" customWidth="1"/>
    <col min="5" max="5" width="23.5703125" style="1" bestFit="1" customWidth="1"/>
    <col min="6" max="6" width="24.5703125" style="1" bestFit="1" customWidth="1"/>
    <col min="7" max="7" width="1.7109375" style="1" customWidth="1"/>
    <col min="8" max="8" width="13.140625" style="1" hidden="1" customWidth="1"/>
    <col min="9" max="9" width="3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 x14ac:dyDescent="0.25">
      <c r="C1" s="9"/>
      <c r="D1" s="9" t="s">
        <v>16</v>
      </c>
      <c r="E1" s="9"/>
      <c r="F1" s="9"/>
      <c r="G1" s="9"/>
      <c r="H1" s="9"/>
    </row>
    <row r="2" spans="1:10" ht="15.75" x14ac:dyDescent="0.25">
      <c r="C2" s="289" t="s">
        <v>584</v>
      </c>
      <c r="D2" s="289"/>
      <c r="E2" s="289"/>
      <c r="F2" s="289"/>
      <c r="G2" s="289"/>
      <c r="H2" s="289"/>
    </row>
    <row r="3" spans="1:10" ht="15.75" x14ac:dyDescent="0.25">
      <c r="C3" s="289" t="s">
        <v>351</v>
      </c>
      <c r="D3" s="289"/>
      <c r="E3" s="289"/>
      <c r="F3" s="289"/>
      <c r="G3" s="289"/>
      <c r="H3" s="289"/>
    </row>
    <row r="4" spans="1:10" ht="15.75" x14ac:dyDescent="0.25">
      <c r="C4" s="289" t="s">
        <v>603</v>
      </c>
      <c r="D4" s="289"/>
      <c r="E4" s="289"/>
      <c r="F4" s="289"/>
      <c r="G4" s="289"/>
      <c r="H4" s="289"/>
    </row>
    <row r="5" spans="1:10" ht="15.75" x14ac:dyDescent="0.25">
      <c r="C5" s="289" t="s">
        <v>0</v>
      </c>
      <c r="D5" s="289"/>
      <c r="E5" s="289"/>
      <c r="F5" s="289"/>
      <c r="G5" s="289"/>
      <c r="H5" s="289"/>
    </row>
    <row r="6" spans="1:10" x14ac:dyDescent="0.25">
      <c r="C6" s="9"/>
      <c r="D6" s="221"/>
      <c r="E6" s="240"/>
      <c r="F6" s="9"/>
      <c r="G6" s="9"/>
      <c r="H6" s="9"/>
    </row>
    <row r="7" spans="1:10" x14ac:dyDescent="0.25">
      <c r="C7" s="9"/>
      <c r="D7" s="9"/>
      <c r="E7" s="9"/>
      <c r="F7" s="149">
        <v>2025</v>
      </c>
      <c r="G7" s="150"/>
      <c r="H7" s="149">
        <f>+[1]BC!G11</f>
        <v>2016</v>
      </c>
    </row>
    <row r="8" spans="1:10" x14ac:dyDescent="0.25">
      <c r="A8" s="5" t="s">
        <v>108</v>
      </c>
      <c r="C8" s="151" t="s">
        <v>1</v>
      </c>
      <c r="D8" s="152"/>
      <c r="E8" s="152"/>
      <c r="F8" s="153"/>
      <c r="G8" s="154"/>
      <c r="H8" s="154"/>
    </row>
    <row r="9" spans="1:10" x14ac:dyDescent="0.25">
      <c r="C9" s="151" t="s">
        <v>2</v>
      </c>
      <c r="D9" s="152"/>
      <c r="E9" s="152"/>
      <c r="F9" s="154"/>
      <c r="G9" s="154"/>
      <c r="H9" s="154"/>
    </row>
    <row r="10" spans="1:10" x14ac:dyDescent="0.25">
      <c r="A10" s="5" t="s">
        <v>51</v>
      </c>
      <c r="C10" s="9"/>
      <c r="D10" s="9" t="s">
        <v>103</v>
      </c>
      <c r="E10" s="9"/>
      <c r="F10" s="193">
        <f>+Efectivo!C36</f>
        <v>7634187.3999999994</v>
      </c>
      <c r="G10" s="186"/>
      <c r="H10" s="187"/>
    </row>
    <row r="11" spans="1:10" customFormat="1" x14ac:dyDescent="0.25">
      <c r="A11" s="3" t="s">
        <v>52</v>
      </c>
      <c r="B11" s="2"/>
      <c r="C11" s="157"/>
      <c r="D11" s="9" t="s">
        <v>3</v>
      </c>
      <c r="E11" s="9"/>
      <c r="F11" s="188"/>
      <c r="G11" s="189"/>
      <c r="H11" s="188"/>
      <c r="I11" s="2"/>
      <c r="J11" s="2"/>
    </row>
    <row r="12" spans="1:10" customFormat="1" x14ac:dyDescent="0.25">
      <c r="A12" s="3" t="s">
        <v>53</v>
      </c>
      <c r="B12" s="2"/>
      <c r="C12" s="157"/>
      <c r="D12" s="9" t="s">
        <v>4</v>
      </c>
      <c r="E12" s="9"/>
      <c r="F12" s="188"/>
      <c r="G12" s="189"/>
      <c r="H12" s="188"/>
      <c r="I12" s="2"/>
      <c r="J12" s="2"/>
    </row>
    <row r="13" spans="1:10" customFormat="1" x14ac:dyDescent="0.25">
      <c r="A13" s="3" t="s">
        <v>54</v>
      </c>
      <c r="B13" s="2"/>
      <c r="C13" s="157"/>
      <c r="D13" s="9" t="s">
        <v>437</v>
      </c>
      <c r="E13" s="9"/>
      <c r="F13" s="190">
        <f>'Cuenta por Cobrar'!B16</f>
        <v>12641825.49</v>
      </c>
      <c r="G13" s="191"/>
      <c r="H13" s="190"/>
      <c r="I13" s="2"/>
      <c r="J13" s="2"/>
    </row>
    <row r="14" spans="1:10" x14ac:dyDescent="0.25">
      <c r="A14" s="5" t="s">
        <v>55</v>
      </c>
      <c r="C14" s="9"/>
      <c r="D14" s="9" t="s">
        <v>438</v>
      </c>
      <c r="E14" s="9"/>
      <c r="F14" s="193"/>
      <c r="G14" s="192"/>
      <c r="H14" s="193"/>
    </row>
    <row r="15" spans="1:10" customFormat="1" x14ac:dyDescent="0.25">
      <c r="A15" s="3" t="s">
        <v>56</v>
      </c>
      <c r="B15" s="2"/>
      <c r="C15" s="157"/>
      <c r="D15" s="9" t="s">
        <v>5</v>
      </c>
      <c r="E15" s="9"/>
      <c r="F15" s="193">
        <v>0</v>
      </c>
      <c r="G15" s="191"/>
      <c r="H15" s="190"/>
      <c r="I15" s="72"/>
      <c r="J15" s="2"/>
    </row>
    <row r="16" spans="1:10" customFormat="1" x14ac:dyDescent="0.25">
      <c r="A16" s="3" t="s">
        <v>57</v>
      </c>
      <c r="B16" s="2"/>
      <c r="C16" s="157"/>
      <c r="D16" s="9" t="s">
        <v>6</v>
      </c>
      <c r="E16" s="9"/>
      <c r="F16" s="194"/>
      <c r="G16" s="191"/>
      <c r="H16" s="194"/>
      <c r="I16" s="2"/>
      <c r="J16" s="2"/>
    </row>
    <row r="17" spans="1:13" x14ac:dyDescent="0.25">
      <c r="C17" s="151" t="s">
        <v>7</v>
      </c>
      <c r="D17" s="9"/>
      <c r="E17" s="9"/>
      <c r="F17" s="195">
        <f>SUM(F9:F16)</f>
        <v>20276012.890000001</v>
      </c>
      <c r="G17" s="192"/>
      <c r="H17" s="195">
        <f>SUM(H9:H16)</f>
        <v>0</v>
      </c>
    </row>
    <row r="18" spans="1:13" x14ac:dyDescent="0.25">
      <c r="C18" s="151"/>
      <c r="D18" s="9"/>
      <c r="E18" s="9"/>
      <c r="F18" s="196"/>
      <c r="G18" s="192"/>
      <c r="H18" s="196"/>
    </row>
    <row r="19" spans="1:13" x14ac:dyDescent="0.25">
      <c r="C19" s="151" t="s">
        <v>8</v>
      </c>
      <c r="D19" s="9"/>
      <c r="E19" s="9"/>
      <c r="F19" s="187"/>
      <c r="G19" s="193"/>
      <c r="H19" s="187"/>
    </row>
    <row r="20" spans="1:13" customFormat="1" x14ac:dyDescent="0.25">
      <c r="A20" s="3" t="s">
        <v>58</v>
      </c>
      <c r="B20" s="2"/>
      <c r="C20" s="157"/>
      <c r="D20" s="9" t="s">
        <v>9</v>
      </c>
      <c r="E20" s="9"/>
      <c r="F20" s="188"/>
      <c r="G20" s="189"/>
      <c r="H20" s="188"/>
      <c r="I20" s="2"/>
      <c r="J20" s="2"/>
    </row>
    <row r="21" spans="1:13" customFormat="1" x14ac:dyDescent="0.25">
      <c r="A21" s="3" t="s">
        <v>59</v>
      </c>
      <c r="B21" s="2"/>
      <c r="C21" s="157"/>
      <c r="D21" s="9" t="s">
        <v>10</v>
      </c>
      <c r="E21" s="9"/>
      <c r="F21" s="190"/>
      <c r="G21" s="191"/>
      <c r="H21" s="190"/>
      <c r="I21" s="2"/>
      <c r="J21" s="2"/>
    </row>
    <row r="22" spans="1:13" customFormat="1" x14ac:dyDescent="0.25">
      <c r="A22" s="3" t="s">
        <v>60</v>
      </c>
      <c r="B22" s="2"/>
      <c r="C22" s="157"/>
      <c r="D22" s="9" t="s">
        <v>11</v>
      </c>
      <c r="E22" s="9"/>
      <c r="F22" s="190"/>
      <c r="G22" s="191"/>
      <c r="H22" s="190"/>
      <c r="I22" s="2"/>
      <c r="J22" s="2"/>
    </row>
    <row r="23" spans="1:13" customFormat="1" x14ac:dyDescent="0.25">
      <c r="A23" s="3" t="s">
        <v>61</v>
      </c>
      <c r="B23" s="2"/>
      <c r="C23" s="157"/>
      <c r="D23" s="9" t="s">
        <v>12</v>
      </c>
      <c r="E23" s="9"/>
      <c r="F23" s="190"/>
      <c r="G23" s="191"/>
      <c r="H23" s="190"/>
      <c r="I23" s="2"/>
      <c r="J23" s="2"/>
    </row>
    <row r="24" spans="1:13" x14ac:dyDescent="0.25">
      <c r="A24" s="5" t="s">
        <v>62</v>
      </c>
      <c r="C24" s="9"/>
      <c r="D24" s="9" t="s">
        <v>440</v>
      </c>
      <c r="E24" s="9"/>
      <c r="F24" s="185">
        <f>+'Balanza Comprobacion'!E13-'Balanza Comprobacion'!F14</f>
        <v>0</v>
      </c>
      <c r="G24" s="192"/>
      <c r="H24" s="193"/>
      <c r="M24" s="147"/>
    </row>
    <row r="25" spans="1:13" x14ac:dyDescent="0.25">
      <c r="A25" s="5" t="s">
        <v>63</v>
      </c>
      <c r="C25" s="9"/>
      <c r="D25" s="9" t="s">
        <v>101</v>
      </c>
      <c r="E25" s="9"/>
      <c r="F25" s="193"/>
      <c r="G25" s="192"/>
      <c r="H25" s="193"/>
      <c r="J25" s="75"/>
      <c r="M25" s="147"/>
    </row>
    <row r="26" spans="1:13" customFormat="1" x14ac:dyDescent="0.25">
      <c r="A26" s="3" t="s">
        <v>64</v>
      </c>
      <c r="B26" s="2"/>
      <c r="C26" s="157"/>
      <c r="D26" s="9" t="s">
        <v>13</v>
      </c>
      <c r="E26" s="9"/>
      <c r="F26" s="190"/>
      <c r="G26" s="191"/>
      <c r="H26" s="190"/>
      <c r="I26" s="1"/>
      <c r="J26" s="1"/>
      <c r="M26" s="11"/>
    </row>
    <row r="27" spans="1:13" x14ac:dyDescent="0.25">
      <c r="C27" s="151" t="s">
        <v>14</v>
      </c>
      <c r="D27" s="9"/>
      <c r="E27" s="9"/>
      <c r="F27" s="195">
        <f>SUM(F20:F26)</f>
        <v>0</v>
      </c>
      <c r="G27" s="192"/>
      <c r="H27" s="195">
        <f>SUM(H20:H26)</f>
        <v>0</v>
      </c>
      <c r="M27" s="147"/>
    </row>
    <row r="28" spans="1:13" x14ac:dyDescent="0.25">
      <c r="C28" s="151"/>
      <c r="D28" s="9"/>
      <c r="E28" s="9"/>
      <c r="F28" s="196"/>
      <c r="G28" s="192"/>
      <c r="H28" s="196"/>
      <c r="M28" s="147"/>
    </row>
    <row r="29" spans="1:13" ht="15.75" thickBot="1" x14ac:dyDescent="0.3">
      <c r="C29" s="151" t="s">
        <v>15</v>
      </c>
      <c r="D29" s="9"/>
      <c r="E29" s="9"/>
      <c r="F29" s="197">
        <f>SUM(F27,F17)</f>
        <v>20276012.890000001</v>
      </c>
      <c r="G29" s="198"/>
      <c r="H29" s="197">
        <f>SUM(H27,H17)</f>
        <v>0</v>
      </c>
    </row>
    <row r="30" spans="1:13" ht="15.75" thickTop="1" x14ac:dyDescent="0.25">
      <c r="C30" s="9"/>
      <c r="D30" s="9" t="s">
        <v>16</v>
      </c>
      <c r="E30" s="9"/>
      <c r="F30" s="187"/>
      <c r="G30" s="187"/>
      <c r="H30" s="187"/>
    </row>
    <row r="31" spans="1:13" x14ac:dyDescent="0.25">
      <c r="C31" s="151" t="s">
        <v>17</v>
      </c>
      <c r="D31" s="9"/>
      <c r="E31" s="9"/>
      <c r="F31" s="187"/>
      <c r="G31" s="187"/>
      <c r="H31" s="187"/>
    </row>
    <row r="32" spans="1:13" x14ac:dyDescent="0.25">
      <c r="C32" s="151" t="s">
        <v>18</v>
      </c>
      <c r="D32" s="9"/>
      <c r="E32" s="9"/>
      <c r="F32" s="186"/>
      <c r="G32" s="186"/>
      <c r="H32" s="186"/>
    </row>
    <row r="33" spans="1:10" customFormat="1" x14ac:dyDescent="0.25">
      <c r="A33" s="3" t="s">
        <v>65</v>
      </c>
      <c r="B33" s="2"/>
      <c r="C33" s="157"/>
      <c r="D33" s="9" t="s">
        <v>19</v>
      </c>
      <c r="E33" s="9"/>
      <c r="F33" s="188"/>
      <c r="G33" s="199"/>
      <c r="H33" s="188"/>
      <c r="I33" s="2"/>
      <c r="J33" s="2"/>
    </row>
    <row r="34" spans="1:10" x14ac:dyDescent="0.25">
      <c r="A34" s="5" t="s">
        <v>66</v>
      </c>
      <c r="C34" s="9"/>
      <c r="D34" s="9" t="s">
        <v>442</v>
      </c>
      <c r="E34" s="9"/>
      <c r="F34" s="185">
        <f>'CXP Corto plazo'!B11</f>
        <v>2267872.1</v>
      </c>
      <c r="G34" s="192"/>
      <c r="H34" s="193"/>
    </row>
    <row r="35" spans="1:10" customFormat="1" x14ac:dyDescent="0.25">
      <c r="A35" s="3" t="s">
        <v>67</v>
      </c>
      <c r="B35" s="2"/>
      <c r="C35" s="157"/>
      <c r="D35" s="9" t="s">
        <v>20</v>
      </c>
      <c r="E35" s="9"/>
      <c r="F35" s="190"/>
      <c r="G35" s="191"/>
      <c r="H35" s="190"/>
      <c r="I35" s="2"/>
      <c r="J35" s="2"/>
    </row>
    <row r="36" spans="1:10" customFormat="1" x14ac:dyDescent="0.25">
      <c r="A36" s="3" t="s">
        <v>68</v>
      </c>
      <c r="B36" s="2"/>
      <c r="C36" s="157"/>
      <c r="D36" s="9" t="s">
        <v>21</v>
      </c>
      <c r="E36" s="9"/>
      <c r="F36" s="190"/>
      <c r="G36" s="191"/>
      <c r="H36" s="190"/>
      <c r="I36" s="2"/>
      <c r="J36" s="2"/>
    </row>
    <row r="37" spans="1:10" customFormat="1" x14ac:dyDescent="0.25">
      <c r="A37" s="3" t="s">
        <v>69</v>
      </c>
      <c r="B37" s="2"/>
      <c r="C37" s="157"/>
      <c r="D37" s="9" t="s">
        <v>443</v>
      </c>
      <c r="E37" s="9"/>
      <c r="F37" s="188">
        <f>'Retenciones y Acum.'!B12</f>
        <v>72495.38</v>
      </c>
      <c r="G37" s="189"/>
      <c r="H37" s="188"/>
      <c r="I37" s="2"/>
      <c r="J37" s="2"/>
    </row>
    <row r="38" spans="1:10" customFormat="1" x14ac:dyDescent="0.25">
      <c r="A38" s="3" t="s">
        <v>70</v>
      </c>
      <c r="B38" s="2"/>
      <c r="C38" s="157"/>
      <c r="D38" s="9" t="s">
        <v>22</v>
      </c>
      <c r="E38" s="9"/>
      <c r="F38" s="188"/>
      <c r="G38" s="189"/>
      <c r="H38" s="188"/>
      <c r="I38" s="2"/>
      <c r="J38" s="2"/>
    </row>
    <row r="39" spans="1:10" customFormat="1" x14ac:dyDescent="0.25">
      <c r="A39" s="3" t="s">
        <v>71</v>
      </c>
      <c r="B39" s="2"/>
      <c r="C39" s="157"/>
      <c r="D39" s="9" t="s">
        <v>444</v>
      </c>
      <c r="E39" s="9"/>
      <c r="F39" s="194">
        <f>'Benef. Empl x p Corto Plazo'!B13</f>
        <v>24100</v>
      </c>
      <c r="G39" s="189"/>
      <c r="H39" s="188"/>
      <c r="I39" s="2"/>
      <c r="J39" s="2"/>
    </row>
    <row r="40" spans="1:10" customFormat="1" x14ac:dyDescent="0.25">
      <c r="A40" s="3" t="s">
        <v>72</v>
      </c>
      <c r="B40" s="2"/>
      <c r="C40" s="157"/>
      <c r="D40" s="9" t="s">
        <v>23</v>
      </c>
      <c r="E40" s="9"/>
      <c r="F40" s="188"/>
      <c r="G40" s="189"/>
      <c r="H40" s="188"/>
      <c r="I40" s="2"/>
      <c r="J40" s="2"/>
    </row>
    <row r="41" spans="1:10" customFormat="1" x14ac:dyDescent="0.25">
      <c r="A41" s="3" t="s">
        <v>74</v>
      </c>
      <c r="B41" s="2"/>
      <c r="C41" s="157"/>
      <c r="D41" s="9" t="s">
        <v>24</v>
      </c>
      <c r="E41" s="9"/>
      <c r="F41" s="194"/>
      <c r="G41" s="191"/>
      <c r="H41" s="190"/>
      <c r="I41" s="2"/>
      <c r="J41" s="2"/>
    </row>
    <row r="42" spans="1:10" x14ac:dyDescent="0.25">
      <c r="C42" s="151" t="s">
        <v>25</v>
      </c>
      <c r="D42" s="9"/>
      <c r="E42" s="9"/>
      <c r="F42" s="196">
        <f>SUM(F33:F41)</f>
        <v>2364467.48</v>
      </c>
      <c r="G42" s="192"/>
      <c r="H42" s="196">
        <f>SUM(H33:H41)</f>
        <v>0</v>
      </c>
    </row>
    <row r="43" spans="1:10" x14ac:dyDescent="0.25">
      <c r="C43" s="151"/>
      <c r="D43" s="9"/>
      <c r="E43" s="9"/>
      <c r="F43" s="196"/>
      <c r="G43" s="192"/>
      <c r="H43" s="193"/>
    </row>
    <row r="44" spans="1:10" customFormat="1" x14ac:dyDescent="0.25">
      <c r="A44" s="3"/>
      <c r="B44" s="2"/>
      <c r="C44" s="162" t="s">
        <v>26</v>
      </c>
      <c r="D44" s="157"/>
      <c r="E44" s="157"/>
      <c r="F44" s="199"/>
      <c r="G44" s="199"/>
      <c r="H44" s="199"/>
      <c r="I44" s="2"/>
      <c r="J44" s="2"/>
    </row>
    <row r="45" spans="1:10" customFormat="1" x14ac:dyDescent="0.25">
      <c r="A45" s="3" t="s">
        <v>75</v>
      </c>
      <c r="B45" s="2"/>
      <c r="C45" s="157"/>
      <c r="D45" s="9" t="s">
        <v>447</v>
      </c>
      <c r="E45" s="9"/>
      <c r="F45" s="185">
        <f>+'CXP Largo Plazo'!B13</f>
        <v>1734190.21</v>
      </c>
      <c r="G45" s="189"/>
      <c r="H45" s="188"/>
      <c r="I45" s="2"/>
      <c r="J45" s="2"/>
    </row>
    <row r="46" spans="1:10" customFormat="1" x14ac:dyDescent="0.25">
      <c r="A46" s="3" t="s">
        <v>76</v>
      </c>
      <c r="B46" s="2"/>
      <c r="C46" s="157"/>
      <c r="D46" s="9" t="s">
        <v>27</v>
      </c>
      <c r="E46" s="9"/>
      <c r="F46" s="188"/>
      <c r="G46" s="189"/>
      <c r="H46" s="188"/>
      <c r="I46" s="2"/>
      <c r="J46" s="2"/>
    </row>
    <row r="47" spans="1:10" customFormat="1" x14ac:dyDescent="0.25">
      <c r="A47" s="3" t="s">
        <v>73</v>
      </c>
      <c r="B47" s="2"/>
      <c r="C47" s="157"/>
      <c r="D47" s="9" t="s">
        <v>28</v>
      </c>
      <c r="E47" s="9"/>
      <c r="F47" s="188"/>
      <c r="G47" s="189"/>
      <c r="H47" s="188"/>
      <c r="I47" s="2"/>
      <c r="J47" s="2"/>
    </row>
    <row r="48" spans="1:10" customFormat="1" x14ac:dyDescent="0.25">
      <c r="A48" s="3" t="s">
        <v>77</v>
      </c>
      <c r="B48" s="2"/>
      <c r="C48" s="157"/>
      <c r="D48" s="9" t="s">
        <v>29</v>
      </c>
      <c r="E48" s="9"/>
      <c r="F48" s="188"/>
      <c r="G48" s="189"/>
      <c r="H48" s="188"/>
      <c r="I48" s="2"/>
      <c r="J48" s="2"/>
    </row>
    <row r="49" spans="1:10" customFormat="1" x14ac:dyDescent="0.25">
      <c r="A49" s="3" t="s">
        <v>78</v>
      </c>
      <c r="B49" s="2"/>
      <c r="C49" s="157"/>
      <c r="D49" s="9" t="s">
        <v>448</v>
      </c>
      <c r="E49" s="9"/>
      <c r="F49" s="194"/>
      <c r="G49" s="189"/>
      <c r="H49" s="188"/>
      <c r="I49" s="2"/>
      <c r="J49" s="2"/>
    </row>
    <row r="50" spans="1:10" customFormat="1" x14ac:dyDescent="0.25">
      <c r="A50" s="3" t="s">
        <v>79</v>
      </c>
      <c r="B50" s="2"/>
      <c r="C50" s="157"/>
      <c r="D50" s="9" t="s">
        <v>30</v>
      </c>
      <c r="E50" s="9"/>
      <c r="F50" s="188"/>
      <c r="G50" s="189"/>
      <c r="H50" s="188"/>
      <c r="I50" s="2"/>
      <c r="J50" s="2"/>
    </row>
    <row r="51" spans="1:10" customFormat="1" ht="16.5" customHeight="1" x14ac:dyDescent="0.25">
      <c r="A51" s="3"/>
      <c r="B51" s="2"/>
      <c r="C51" s="162" t="s">
        <v>31</v>
      </c>
      <c r="D51" s="157"/>
      <c r="E51" s="157"/>
      <c r="F51" s="195">
        <f>+F45+F49</f>
        <v>1734190.21</v>
      </c>
      <c r="G51" s="191"/>
      <c r="H51" s="193"/>
      <c r="I51" s="2"/>
      <c r="J51" s="2"/>
    </row>
    <row r="52" spans="1:10" x14ac:dyDescent="0.25">
      <c r="C52" s="151" t="s">
        <v>32</v>
      </c>
      <c r="D52" s="9"/>
      <c r="E52" s="9"/>
      <c r="F52" s="196">
        <f>+F42+F51</f>
        <v>4098657.69</v>
      </c>
      <c r="G52" s="198"/>
      <c r="H52" s="195">
        <f>SUM(H42,H51)</f>
        <v>0</v>
      </c>
    </row>
    <row r="53" spans="1:10" x14ac:dyDescent="0.25">
      <c r="C53" s="151"/>
      <c r="D53" s="9"/>
      <c r="E53" s="9"/>
      <c r="F53" s="193"/>
      <c r="G53" s="187"/>
      <c r="H53" s="187"/>
    </row>
    <row r="54" spans="1:10" x14ac:dyDescent="0.25">
      <c r="C54" s="151" t="s">
        <v>559</v>
      </c>
      <c r="D54" s="9"/>
      <c r="E54" s="9"/>
      <c r="F54" s="187"/>
      <c r="G54" s="187"/>
      <c r="H54" s="187"/>
    </row>
    <row r="55" spans="1:10" customFormat="1" x14ac:dyDescent="0.25">
      <c r="A55" s="3" t="s">
        <v>80</v>
      </c>
      <c r="B55" s="2"/>
      <c r="C55" s="162"/>
      <c r="D55" s="9" t="s">
        <v>352</v>
      </c>
      <c r="E55" s="9"/>
      <c r="F55" s="188">
        <f>F29-F52-F57</f>
        <v>15076680.170000002</v>
      </c>
      <c r="G55" s="189"/>
      <c r="H55" s="188"/>
      <c r="I55" s="2"/>
      <c r="J55" s="2"/>
    </row>
    <row r="56" spans="1:10" customFormat="1" x14ac:dyDescent="0.25">
      <c r="A56" s="3" t="s">
        <v>81</v>
      </c>
      <c r="B56" s="2"/>
      <c r="C56" s="157"/>
      <c r="D56" s="9" t="s">
        <v>33</v>
      </c>
      <c r="E56" s="9"/>
      <c r="F56" s="188"/>
      <c r="G56" s="189"/>
      <c r="H56" s="188"/>
      <c r="I56" s="2"/>
      <c r="J56" s="2"/>
    </row>
    <row r="57" spans="1:10" x14ac:dyDescent="0.25">
      <c r="A57" s="5" t="s">
        <v>82</v>
      </c>
      <c r="C57" s="9"/>
      <c r="D57" s="9" t="s">
        <v>104</v>
      </c>
      <c r="E57" s="9"/>
      <c r="F57" s="185">
        <f>+'Est. Resultado F.'!F29</f>
        <v>1100675.0299999993</v>
      </c>
      <c r="G57" s="186"/>
      <c r="H57" s="187"/>
    </row>
    <row r="58" spans="1:10" x14ac:dyDescent="0.25">
      <c r="A58" s="5" t="s">
        <v>83</v>
      </c>
      <c r="C58" s="9"/>
      <c r="D58" s="9" t="s">
        <v>106</v>
      </c>
      <c r="E58" s="9"/>
      <c r="F58" s="185"/>
      <c r="G58" s="186"/>
      <c r="H58" s="185"/>
    </row>
    <row r="59" spans="1:10" customFormat="1" x14ac:dyDescent="0.25">
      <c r="A59" s="3" t="s">
        <v>84</v>
      </c>
      <c r="B59" s="2"/>
      <c r="C59" s="157"/>
      <c r="D59" s="9" t="s">
        <v>34</v>
      </c>
      <c r="E59" s="9"/>
      <c r="F59" s="193"/>
      <c r="G59" s="189"/>
      <c r="H59" s="193"/>
      <c r="I59" s="2"/>
      <c r="J59" s="2"/>
    </row>
    <row r="60" spans="1:10" x14ac:dyDescent="0.25">
      <c r="C60" s="151" t="s">
        <v>35</v>
      </c>
      <c r="D60" s="9"/>
      <c r="E60" s="9"/>
      <c r="F60" s="195">
        <f>+F55+F57+F58</f>
        <v>16177355.200000001</v>
      </c>
      <c r="G60" s="198"/>
      <c r="H60" s="195"/>
    </row>
    <row r="61" spans="1:10" x14ac:dyDescent="0.25">
      <c r="C61" s="151"/>
      <c r="D61" s="9"/>
      <c r="E61" s="9"/>
      <c r="F61" s="187"/>
      <c r="G61" s="187"/>
      <c r="H61" s="187"/>
    </row>
    <row r="62" spans="1:10" ht="15.75" thickBot="1" x14ac:dyDescent="0.3">
      <c r="C62" s="151" t="s">
        <v>102</v>
      </c>
      <c r="D62" s="9"/>
      <c r="E62" s="9"/>
      <c r="F62" s="197">
        <f>+F52+F60</f>
        <v>20276012.890000001</v>
      </c>
      <c r="G62" s="187"/>
      <c r="H62" s="197">
        <f>+H52+H60</f>
        <v>0</v>
      </c>
      <c r="J62" s="68">
        <f>+F29-F62</f>
        <v>0</v>
      </c>
    </row>
    <row r="63" spans="1:10" ht="15.75" thickTop="1" x14ac:dyDescent="0.25">
      <c r="C63" s="151"/>
      <c r="D63" s="9"/>
      <c r="E63" s="9"/>
      <c r="F63" s="196"/>
      <c r="G63" s="187"/>
      <c r="H63" s="196"/>
    </row>
    <row r="64" spans="1:10" x14ac:dyDescent="0.25">
      <c r="C64" s="9"/>
      <c r="D64" s="9"/>
      <c r="E64" s="9"/>
      <c r="F64" s="155"/>
      <c r="G64" s="9"/>
      <c r="H64" s="155"/>
      <c r="J64" s="68"/>
    </row>
    <row r="65" spans="3:8" x14ac:dyDescent="0.25">
      <c r="C65" s="290"/>
      <c r="D65" s="290"/>
      <c r="E65" s="290"/>
      <c r="F65" s="290"/>
      <c r="G65" s="290"/>
      <c r="H65" s="290"/>
    </row>
    <row r="66" spans="3:8" x14ac:dyDescent="0.25">
      <c r="C66" s="9"/>
      <c r="D66" s="151"/>
      <c r="E66" s="151"/>
      <c r="F66" s="9"/>
      <c r="G66" s="9"/>
      <c r="H66" s="9"/>
    </row>
    <row r="67" spans="3:8" x14ac:dyDescent="0.25">
      <c r="C67" s="9"/>
      <c r="D67" s="9"/>
      <c r="E67" s="9"/>
      <c r="F67" s="163"/>
      <c r="G67" s="163"/>
      <c r="H67" s="163"/>
    </row>
    <row r="68" spans="3:8" x14ac:dyDescent="0.25">
      <c r="D68" s="264" t="s">
        <v>587</v>
      </c>
      <c r="E68" s="180"/>
      <c r="F68" s="264" t="s">
        <v>585</v>
      </c>
    </row>
    <row r="69" spans="3:8" x14ac:dyDescent="0.25">
      <c r="D69" s="96" t="s">
        <v>576</v>
      </c>
      <c r="E69" s="96"/>
      <c r="F69" s="96" t="s">
        <v>575</v>
      </c>
      <c r="H69" s="8"/>
    </row>
    <row r="70" spans="3:8" x14ac:dyDescent="0.25">
      <c r="D70" s="151"/>
      <c r="E70" s="151"/>
      <c r="F70" s="9"/>
    </row>
    <row r="71" spans="3:8" x14ac:dyDescent="0.25">
      <c r="D71" s="166"/>
      <c r="E71" s="264" t="s">
        <v>586</v>
      </c>
      <c r="F71" s="181"/>
      <c r="H71" s="68"/>
    </row>
    <row r="72" spans="3:8" x14ac:dyDescent="0.25">
      <c r="D72" s="87"/>
      <c r="E72" s="96" t="s">
        <v>574</v>
      </c>
      <c r="F72" s="132"/>
    </row>
  </sheetData>
  <mergeCells count="5">
    <mergeCell ref="C2:H2"/>
    <mergeCell ref="C3:H3"/>
    <mergeCell ref="C4:H4"/>
    <mergeCell ref="C5:H5"/>
    <mergeCell ref="C65:H65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topLeftCell="C1" zoomScaleNormal="100" workbookViewId="0">
      <selection activeCell="T37" sqref="T37"/>
    </sheetView>
  </sheetViews>
  <sheetFormatPr baseColWidth="10" defaultColWidth="11.42578125" defaultRowHeight="15" x14ac:dyDescent="0.25"/>
  <cols>
    <col min="1" max="1" width="5.42578125" style="5" hidden="1" customWidth="1"/>
    <col min="2" max="2" width="3.7109375" style="1" customWidth="1"/>
    <col min="3" max="3" width="4.28515625" style="1" customWidth="1"/>
    <col min="4" max="4" width="20.85546875" style="1" customWidth="1"/>
    <col min="5" max="5" width="24.140625" style="1" customWidth="1"/>
    <col min="6" max="6" width="20.42578125" style="1" customWidth="1"/>
    <col min="7" max="7" width="1.710937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 x14ac:dyDescent="0.25">
      <c r="A1" s="164"/>
      <c r="B1" s="9"/>
      <c r="C1" s="9"/>
      <c r="D1" s="9"/>
      <c r="E1" s="9"/>
      <c r="F1" s="9"/>
      <c r="G1" s="9"/>
      <c r="H1" s="9"/>
    </row>
    <row r="2" spans="1:11" ht="15.75" x14ac:dyDescent="0.25">
      <c r="A2" s="164"/>
      <c r="B2" s="9"/>
      <c r="C2" s="289" t="s">
        <v>584</v>
      </c>
      <c r="D2" s="289"/>
      <c r="E2" s="289"/>
      <c r="F2" s="289"/>
      <c r="G2" s="289"/>
      <c r="H2" s="289"/>
    </row>
    <row r="3" spans="1:11" ht="15.75" x14ac:dyDescent="0.25">
      <c r="A3" s="164"/>
      <c r="B3" s="9"/>
      <c r="C3" s="289" t="s">
        <v>356</v>
      </c>
      <c r="D3" s="289"/>
      <c r="E3" s="289"/>
      <c r="F3" s="289"/>
      <c r="G3" s="289"/>
      <c r="H3" s="289"/>
    </row>
    <row r="4" spans="1:11" ht="15.75" x14ac:dyDescent="0.25">
      <c r="A4" s="164"/>
      <c r="B4" s="9"/>
      <c r="C4" s="289" t="s">
        <v>604</v>
      </c>
      <c r="D4" s="289"/>
      <c r="E4" s="289"/>
      <c r="F4" s="289"/>
      <c r="G4" s="289"/>
      <c r="H4" s="289"/>
    </row>
    <row r="5" spans="1:11" ht="15.75" x14ac:dyDescent="0.25">
      <c r="A5" s="164"/>
      <c r="B5" s="9"/>
      <c r="C5" s="289" t="s">
        <v>0</v>
      </c>
      <c r="D5" s="289"/>
      <c r="E5" s="289"/>
      <c r="F5" s="289"/>
      <c r="G5" s="289"/>
      <c r="H5" s="289"/>
    </row>
    <row r="6" spans="1:11" x14ac:dyDescent="0.25">
      <c r="A6" s="164"/>
      <c r="B6" s="9"/>
      <c r="C6" s="9"/>
      <c r="D6" s="148"/>
      <c r="E6" s="148"/>
      <c r="F6" s="9"/>
      <c r="G6" s="9"/>
      <c r="H6" s="9"/>
    </row>
    <row r="7" spans="1:11" x14ac:dyDescent="0.25">
      <c r="A7" s="164"/>
      <c r="B7" s="9"/>
      <c r="C7" s="9"/>
      <c r="D7" s="9"/>
      <c r="E7" s="9"/>
      <c r="F7" s="165">
        <v>2025</v>
      </c>
      <c r="G7" s="150"/>
      <c r="H7" s="165">
        <f>+[1]ESF!H7</f>
        <v>2016</v>
      </c>
    </row>
    <row r="8" spans="1:11" x14ac:dyDescent="0.25">
      <c r="A8" s="164"/>
      <c r="B8" s="9"/>
      <c r="C8" s="151" t="s">
        <v>562</v>
      </c>
      <c r="D8" s="152"/>
      <c r="E8" s="152"/>
      <c r="F8" s="193"/>
      <c r="G8" s="154"/>
      <c r="H8" s="154"/>
      <c r="K8" s="68"/>
    </row>
    <row r="9" spans="1:11" x14ac:dyDescent="0.25">
      <c r="A9" s="164" t="s">
        <v>85</v>
      </c>
      <c r="B9" s="9"/>
      <c r="C9" s="9"/>
      <c r="D9" s="9" t="s">
        <v>36</v>
      </c>
      <c r="E9" s="9"/>
      <c r="F9" s="193"/>
      <c r="G9" s="156"/>
      <c r="H9" s="155"/>
      <c r="K9" s="68"/>
    </row>
    <row r="10" spans="1:11" x14ac:dyDescent="0.25">
      <c r="A10" s="164" t="s">
        <v>86</v>
      </c>
      <c r="B10" s="9"/>
      <c r="C10" s="9"/>
      <c r="D10" s="9" t="s">
        <v>107</v>
      </c>
      <c r="E10" s="9"/>
      <c r="F10" s="193">
        <f>+Ingresos!B26</f>
        <v>7388402.9800000004</v>
      </c>
      <c r="G10" s="156"/>
      <c r="H10" s="155"/>
      <c r="K10" s="68"/>
    </row>
    <row r="11" spans="1:11" x14ac:dyDescent="0.25">
      <c r="A11" s="164" t="s">
        <v>87</v>
      </c>
      <c r="B11" s="9"/>
      <c r="C11" s="9"/>
      <c r="D11" s="9" t="s">
        <v>100</v>
      </c>
      <c r="E11" s="9"/>
      <c r="F11" s="193"/>
      <c r="G11" s="156"/>
      <c r="H11" s="155"/>
      <c r="K11" s="68"/>
    </row>
    <row r="12" spans="1:11" x14ac:dyDescent="0.25">
      <c r="A12" s="164" t="s">
        <v>88</v>
      </c>
      <c r="B12" s="9"/>
      <c r="C12" s="9"/>
      <c r="D12" s="9" t="s">
        <v>37</v>
      </c>
      <c r="E12" s="9"/>
      <c r="F12" s="185"/>
      <c r="G12" s="156"/>
      <c r="H12" s="155"/>
      <c r="K12" s="68"/>
    </row>
    <row r="13" spans="1:11" x14ac:dyDescent="0.25">
      <c r="A13" s="164"/>
      <c r="B13" s="9"/>
      <c r="C13" s="151" t="s">
        <v>47</v>
      </c>
      <c r="D13" s="9"/>
      <c r="E13" s="9"/>
      <c r="F13" s="195">
        <f>SUM(F9:F12)</f>
        <v>7388402.9800000004</v>
      </c>
      <c r="G13" s="156"/>
      <c r="H13" s="159">
        <f>SUM(H9:H12)</f>
        <v>0</v>
      </c>
      <c r="K13" s="68"/>
    </row>
    <row r="14" spans="1:11" x14ac:dyDescent="0.25">
      <c r="A14" s="164"/>
      <c r="B14" s="9"/>
      <c r="C14" s="9"/>
      <c r="D14" s="9" t="s">
        <v>16</v>
      </c>
      <c r="E14" s="9"/>
      <c r="F14" s="187"/>
      <c r="G14" s="155"/>
      <c r="H14" s="155"/>
    </row>
    <row r="15" spans="1:11" x14ac:dyDescent="0.25">
      <c r="A15" s="164"/>
      <c r="B15" s="9"/>
      <c r="C15" s="151" t="s">
        <v>563</v>
      </c>
      <c r="D15" s="9"/>
      <c r="E15" s="9"/>
      <c r="F15" s="186"/>
      <c r="G15" s="156"/>
      <c r="H15" s="156"/>
      <c r="K15" s="68"/>
    </row>
    <row r="16" spans="1:11" x14ac:dyDescent="0.25">
      <c r="A16" s="164" t="s">
        <v>89</v>
      </c>
      <c r="B16" s="9"/>
      <c r="C16" s="9"/>
      <c r="D16" s="9" t="s">
        <v>38</v>
      </c>
      <c r="E16" s="9"/>
      <c r="F16" s="193">
        <f>+Gastos!B10</f>
        <v>0</v>
      </c>
      <c r="G16" s="155"/>
      <c r="H16" s="155"/>
      <c r="K16" s="68"/>
    </row>
    <row r="17" spans="1:14" x14ac:dyDescent="0.25">
      <c r="A17" s="164" t="s">
        <v>90</v>
      </c>
      <c r="B17" s="9"/>
      <c r="C17" s="9"/>
      <c r="D17" s="9" t="s">
        <v>39</v>
      </c>
      <c r="E17" s="9"/>
      <c r="F17" s="193">
        <v>0</v>
      </c>
      <c r="G17" s="156"/>
      <c r="H17" s="155"/>
      <c r="K17" s="68"/>
    </row>
    <row r="18" spans="1:14" x14ac:dyDescent="0.25">
      <c r="A18" s="164" t="s">
        <v>91</v>
      </c>
      <c r="B18" s="9"/>
      <c r="C18" s="9"/>
      <c r="D18" s="9" t="s">
        <v>105</v>
      </c>
      <c r="E18" s="9"/>
      <c r="F18" s="193">
        <f>+Gastos!B41-F17</f>
        <v>6169267.4900000012</v>
      </c>
      <c r="G18" s="156"/>
      <c r="H18" s="155"/>
      <c r="K18" s="68"/>
      <c r="L18" s="7"/>
      <c r="N18" s="86"/>
    </row>
    <row r="19" spans="1:14" x14ac:dyDescent="0.25">
      <c r="A19" s="164" t="s">
        <v>92</v>
      </c>
      <c r="B19" s="9"/>
      <c r="C19" s="9"/>
      <c r="D19" s="9" t="s">
        <v>40</v>
      </c>
      <c r="E19" s="9"/>
      <c r="F19" s="193"/>
      <c r="G19" s="156"/>
      <c r="H19" s="155"/>
      <c r="K19" s="68"/>
    </row>
    <row r="20" spans="1:14" x14ac:dyDescent="0.25">
      <c r="A20" s="164" t="s">
        <v>93</v>
      </c>
      <c r="B20" s="9"/>
      <c r="C20" s="9"/>
      <c r="D20" s="9" t="s">
        <v>41</v>
      </c>
      <c r="E20" s="9"/>
      <c r="F20" s="187"/>
      <c r="G20" s="156"/>
      <c r="H20" s="155"/>
      <c r="K20" s="68"/>
    </row>
    <row r="21" spans="1:14" x14ac:dyDescent="0.25">
      <c r="A21" s="164" t="s">
        <v>94</v>
      </c>
      <c r="B21" s="9"/>
      <c r="C21" s="9"/>
      <c r="D21" s="9" t="s">
        <v>42</v>
      </c>
      <c r="E21" s="9"/>
      <c r="F21" s="193"/>
      <c r="G21" s="156"/>
      <c r="H21" s="158"/>
      <c r="J21" s="68"/>
      <c r="K21" s="68"/>
      <c r="L21" s="7"/>
      <c r="N21" s="86"/>
    </row>
    <row r="22" spans="1:14" x14ac:dyDescent="0.25">
      <c r="A22" s="164" t="s">
        <v>95</v>
      </c>
      <c r="B22" s="9"/>
      <c r="C22" s="9"/>
      <c r="D22" s="9" t="s">
        <v>43</v>
      </c>
      <c r="E22" s="9"/>
      <c r="F22" s="193">
        <f>+Gastos!B165</f>
        <v>118460.45999999999</v>
      </c>
      <c r="G22" s="156"/>
      <c r="H22" s="155" t="e">
        <f>SUMIF([1]BC!B:B,[1]ERF!A22,[1]BC!G:G)</f>
        <v>#VALUE!</v>
      </c>
      <c r="K22" s="68"/>
    </row>
    <row r="23" spans="1:14" x14ac:dyDescent="0.25">
      <c r="A23" s="164"/>
      <c r="B23" s="9"/>
      <c r="C23" s="151" t="s">
        <v>48</v>
      </c>
      <c r="D23" s="9"/>
      <c r="E23" s="9"/>
      <c r="F23" s="195">
        <f>SUM(F16:F22)</f>
        <v>6287727.9500000011</v>
      </c>
      <c r="G23" s="156"/>
      <c r="H23" s="159" t="e">
        <f>SUM(H16:H22)</f>
        <v>#VALUE!</v>
      </c>
      <c r="K23" s="68"/>
    </row>
    <row r="24" spans="1:14" x14ac:dyDescent="0.25">
      <c r="A24" s="164"/>
      <c r="B24" s="9"/>
      <c r="C24" s="166"/>
      <c r="D24" s="9"/>
      <c r="E24" s="9"/>
      <c r="F24" s="187"/>
      <c r="G24" s="155"/>
      <c r="H24" s="155"/>
      <c r="K24" s="68"/>
    </row>
    <row r="25" spans="1:14" x14ac:dyDescent="0.25">
      <c r="A25" s="164" t="s">
        <v>96</v>
      </c>
      <c r="B25" s="9"/>
      <c r="C25" s="9"/>
      <c r="D25" s="9" t="s">
        <v>49</v>
      </c>
      <c r="E25" s="9"/>
      <c r="F25" s="187">
        <v>0</v>
      </c>
      <c r="G25" s="156"/>
      <c r="H25" s="155">
        <v>0</v>
      </c>
      <c r="K25" s="68"/>
    </row>
    <row r="26" spans="1:14" x14ac:dyDescent="0.25">
      <c r="A26" s="164"/>
      <c r="B26" s="9"/>
      <c r="C26" s="9"/>
      <c r="D26" s="9"/>
      <c r="E26" s="9"/>
      <c r="F26" s="187"/>
      <c r="G26" s="156"/>
      <c r="H26" s="155"/>
      <c r="K26" s="68"/>
    </row>
    <row r="27" spans="1:14" x14ac:dyDescent="0.25">
      <c r="A27" s="164" t="s">
        <v>97</v>
      </c>
      <c r="B27" s="9"/>
      <c r="C27" s="9"/>
      <c r="D27" s="9" t="s">
        <v>44</v>
      </c>
      <c r="E27" s="9"/>
      <c r="F27" s="193">
        <v>0</v>
      </c>
      <c r="G27" s="156"/>
      <c r="H27" s="155">
        <v>0</v>
      </c>
      <c r="K27" s="68"/>
    </row>
    <row r="28" spans="1:14" x14ac:dyDescent="0.25">
      <c r="A28" s="164"/>
      <c r="B28" s="9"/>
      <c r="C28" s="9"/>
      <c r="D28" s="9"/>
      <c r="E28" s="9"/>
      <c r="F28" s="193"/>
      <c r="G28" s="156"/>
      <c r="H28" s="155"/>
    </row>
    <row r="29" spans="1:14" ht="15.75" thickBot="1" x14ac:dyDescent="0.3">
      <c r="A29" s="164"/>
      <c r="B29" s="9"/>
      <c r="C29" s="151" t="s">
        <v>104</v>
      </c>
      <c r="D29" s="9"/>
      <c r="E29" s="9"/>
      <c r="F29" s="197">
        <f>+F13-F23+F25+F27</f>
        <v>1100675.0299999993</v>
      </c>
      <c r="G29" s="156"/>
      <c r="H29" s="160" t="e">
        <f>+H13-H23+H25+H27</f>
        <v>#VALUE!</v>
      </c>
      <c r="K29" s="68"/>
    </row>
    <row r="30" spans="1:14" ht="15.75" thickTop="1" x14ac:dyDescent="0.25">
      <c r="A30" s="164"/>
      <c r="B30" s="9"/>
      <c r="C30" s="151"/>
      <c r="D30" s="9"/>
      <c r="E30" s="9"/>
      <c r="F30" s="187"/>
      <c r="G30" s="155"/>
      <c r="H30" s="155"/>
    </row>
    <row r="31" spans="1:14" x14ac:dyDescent="0.25">
      <c r="A31" s="164"/>
      <c r="B31" s="9"/>
      <c r="C31" s="166" t="s">
        <v>45</v>
      </c>
      <c r="D31" s="9"/>
      <c r="E31" s="9"/>
      <c r="F31" s="187"/>
      <c r="G31" s="155"/>
      <c r="H31" s="155"/>
      <c r="K31" s="68"/>
    </row>
    <row r="32" spans="1:14" x14ac:dyDescent="0.25">
      <c r="A32" s="164" t="s">
        <v>98</v>
      </c>
      <c r="B32" s="9"/>
      <c r="C32" s="151"/>
      <c r="D32" s="9" t="s">
        <v>50</v>
      </c>
      <c r="E32" s="9"/>
      <c r="F32" s="187">
        <v>0</v>
      </c>
      <c r="G32" s="156"/>
      <c r="H32" s="155">
        <v>0</v>
      </c>
      <c r="K32" s="68"/>
    </row>
    <row r="33" spans="1:11" x14ac:dyDescent="0.25">
      <c r="A33" s="164" t="s">
        <v>99</v>
      </c>
      <c r="B33" s="9"/>
      <c r="C33" s="9"/>
      <c r="D33" s="9" t="s">
        <v>46</v>
      </c>
      <c r="E33" s="9"/>
      <c r="F33" s="185">
        <v>0</v>
      </c>
      <c r="G33" s="156"/>
      <c r="H33" s="158">
        <v>0</v>
      </c>
      <c r="K33" s="68"/>
    </row>
    <row r="34" spans="1:11" ht="15.75" thickBot="1" x14ac:dyDescent="0.3">
      <c r="A34" s="164"/>
      <c r="B34" s="9"/>
      <c r="C34" s="151"/>
      <c r="D34" s="9"/>
      <c r="E34" s="9"/>
      <c r="F34" s="197">
        <f>SUM(F32:F33)</f>
        <v>0</v>
      </c>
      <c r="G34" s="161"/>
      <c r="H34" s="160">
        <f>SUM(H32:H33)</f>
        <v>0</v>
      </c>
      <c r="K34" s="68"/>
    </row>
    <row r="35" spans="1:11" ht="15.75" thickTop="1" x14ac:dyDescent="0.25">
      <c r="A35" s="164"/>
      <c r="B35" s="9"/>
      <c r="C35" s="151"/>
      <c r="D35" s="9"/>
      <c r="E35" s="9"/>
      <c r="F35" s="187"/>
      <c r="G35" s="155"/>
      <c r="H35" s="155"/>
    </row>
    <row r="36" spans="1:11" x14ac:dyDescent="0.25">
      <c r="A36" s="164"/>
      <c r="B36" s="9"/>
      <c r="C36" s="9"/>
      <c r="D36" s="9"/>
      <c r="E36" s="9"/>
      <c r="F36" s="155"/>
      <c r="G36" s="155"/>
      <c r="H36" s="155"/>
    </row>
    <row r="37" spans="1:11" x14ac:dyDescent="0.25">
      <c r="A37" s="164"/>
      <c r="B37" s="9"/>
      <c r="C37" s="290"/>
      <c r="D37" s="290"/>
      <c r="E37" s="290"/>
      <c r="F37" s="290"/>
      <c r="G37" s="290"/>
      <c r="H37" s="290"/>
    </row>
    <row r="38" spans="1:11" x14ac:dyDescent="0.25">
      <c r="A38" s="164"/>
      <c r="B38" s="9"/>
      <c r="C38" s="9"/>
      <c r="D38" s="151"/>
      <c r="E38" s="151"/>
      <c r="F38" s="9"/>
      <c r="G38" s="9"/>
      <c r="H38" s="9"/>
    </row>
    <row r="39" spans="1:11" x14ac:dyDescent="0.25">
      <c r="A39" s="164"/>
      <c r="B39" s="9"/>
      <c r="C39" s="9"/>
      <c r="D39" s="180"/>
      <c r="E39" s="180"/>
      <c r="F39" s="180"/>
      <c r="G39" s="9"/>
      <c r="H39" s="9"/>
    </row>
    <row r="40" spans="1:11" x14ac:dyDescent="0.25">
      <c r="A40" s="164"/>
      <c r="B40" s="9"/>
      <c r="C40" s="9"/>
      <c r="D40" s="264" t="s">
        <v>587</v>
      </c>
      <c r="E40" s="180"/>
      <c r="F40" s="264" t="s">
        <v>585</v>
      </c>
      <c r="G40" s="155"/>
      <c r="H40" s="155"/>
    </row>
    <row r="41" spans="1:11" x14ac:dyDescent="0.25">
      <c r="D41" s="96" t="s">
        <v>576</v>
      </c>
      <c r="E41" s="96"/>
      <c r="F41" s="96" t="s">
        <v>575</v>
      </c>
    </row>
    <row r="42" spans="1:11" x14ac:dyDescent="0.25">
      <c r="D42" s="151"/>
      <c r="E42" s="151"/>
      <c r="F42" s="9"/>
    </row>
    <row r="43" spans="1:11" x14ac:dyDescent="0.25">
      <c r="D43" s="166"/>
      <c r="E43" s="264" t="s">
        <v>586</v>
      </c>
      <c r="F43" s="181"/>
    </row>
    <row r="44" spans="1:11" x14ac:dyDescent="0.25">
      <c r="D44" s="87"/>
      <c r="E44" s="96" t="s">
        <v>574</v>
      </c>
      <c r="F44" s="132"/>
    </row>
  </sheetData>
  <mergeCells count="5">
    <mergeCell ref="C2:H2"/>
    <mergeCell ref="C3:H3"/>
    <mergeCell ref="C4:H4"/>
    <mergeCell ref="C5:H5"/>
    <mergeCell ref="C37:H37"/>
  </mergeCell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2:O27"/>
  <sheetViews>
    <sheetView workbookViewId="0">
      <selection activeCell="B4" sqref="B4:M4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 x14ac:dyDescent="0.25">
      <c r="B2" s="288" t="str">
        <f>+[1]ESF!C2</f>
        <v>Entidad Modelo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5" ht="15.75" x14ac:dyDescent="0.25">
      <c r="B3" s="288" t="s">
        <v>404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5" ht="15.75" x14ac:dyDescent="0.25">
      <c r="B4" s="288" t="s">
        <v>599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</row>
    <row r="5" spans="1:15" ht="15.75" x14ac:dyDescent="0.25">
      <c r="B5" s="288" t="s">
        <v>0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6" spans="1:15" x14ac:dyDescent="0.25">
      <c r="C6" s="63"/>
      <c r="D6" s="63"/>
      <c r="H6" s="94"/>
      <c r="L6" s="63"/>
    </row>
    <row r="7" spans="1:15" ht="45" x14ac:dyDescent="0.25">
      <c r="E7" s="95" t="s">
        <v>405</v>
      </c>
      <c r="F7" s="96"/>
      <c r="G7" s="95" t="s">
        <v>406</v>
      </c>
      <c r="H7" s="97"/>
      <c r="I7" s="95" t="s">
        <v>407</v>
      </c>
      <c r="J7" s="96"/>
      <c r="K7" s="95" t="s">
        <v>408</v>
      </c>
      <c r="L7" s="96"/>
      <c r="M7" s="95" t="s">
        <v>409</v>
      </c>
    </row>
    <row r="8" spans="1:15" x14ac:dyDescent="0.25">
      <c r="C8" s="1" t="s">
        <v>410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 x14ac:dyDescent="0.25">
      <c r="A9" s="2"/>
      <c r="B9" s="2"/>
      <c r="C9" s="1" t="s">
        <v>411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 x14ac:dyDescent="0.25">
      <c r="A10" s="2"/>
      <c r="B10" s="2"/>
      <c r="C10" s="1" t="s">
        <v>412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 t="shared" ref="M10:M12" si="0">SUM(E10,G10,I10,K10)</f>
        <v>0</v>
      </c>
      <c r="N10" s="2"/>
      <c r="O10" s="2"/>
    </row>
    <row r="11" spans="1:15" x14ac:dyDescent="0.25">
      <c r="C11" s="1" t="s">
        <v>413</v>
      </c>
      <c r="E11" s="70"/>
      <c r="F11" s="71"/>
      <c r="G11" s="70"/>
      <c r="H11" s="68"/>
      <c r="I11" s="70"/>
      <c r="J11" s="71"/>
      <c r="K11" s="68"/>
      <c r="L11" s="68"/>
      <c r="M11" s="68">
        <f t="shared" si="0"/>
        <v>0</v>
      </c>
      <c r="O11" s="68"/>
    </row>
    <row r="12" spans="1:15" x14ac:dyDescent="0.25">
      <c r="C12" s="1" t="s">
        <v>414</v>
      </c>
      <c r="E12" s="73"/>
      <c r="F12" s="71"/>
      <c r="G12" s="73"/>
      <c r="H12" s="68"/>
      <c r="I12" s="73"/>
      <c r="J12" s="71"/>
      <c r="K12" s="80"/>
      <c r="L12" s="68"/>
      <c r="M12" s="80">
        <f t="shared" si="0"/>
        <v>0</v>
      </c>
      <c r="O12" s="68"/>
    </row>
    <row r="13" spans="1:15" x14ac:dyDescent="0.25">
      <c r="C13" s="1" t="s">
        <v>415</v>
      </c>
      <c r="E13" s="70">
        <f>SUM(E8:E12)</f>
        <v>0</v>
      </c>
      <c r="F13" s="71"/>
      <c r="G13" s="70">
        <f>SUM(G8:G12)</f>
        <v>0</v>
      </c>
      <c r="H13" s="68"/>
      <c r="I13" s="70">
        <f>SUM(I8:I12)</f>
        <v>0</v>
      </c>
      <c r="J13" s="71"/>
      <c r="K13" s="68">
        <f>SUM(K8:K12)</f>
        <v>0</v>
      </c>
      <c r="L13" s="68"/>
      <c r="M13" s="68">
        <f>SUM(M8:M12)</f>
        <v>0</v>
      </c>
    </row>
    <row r="14" spans="1:15" x14ac:dyDescent="0.25">
      <c r="C14" s="1" t="s">
        <v>16</v>
      </c>
      <c r="E14" s="70"/>
      <c r="F14" s="70"/>
      <c r="G14" s="70"/>
      <c r="H14" s="68"/>
      <c r="I14" s="70"/>
      <c r="J14" s="70"/>
      <c r="K14" s="68"/>
      <c r="L14" s="68"/>
      <c r="M14" s="68"/>
    </row>
    <row r="15" spans="1:15" customFormat="1" x14ac:dyDescent="0.25">
      <c r="A15" s="2"/>
      <c r="B15" s="2"/>
      <c r="C15" s="88" t="s">
        <v>411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 ht="30" x14ac:dyDescent="0.25">
      <c r="A16" s="2"/>
      <c r="B16" s="2"/>
      <c r="C16" s="88" t="s">
        <v>412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2"/>
      <c r="C17" s="89" t="s">
        <v>416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 t="shared" si="1"/>
        <v>0</v>
      </c>
      <c r="N17" s="2"/>
      <c r="O17" s="2"/>
    </row>
    <row r="18" spans="1:15" x14ac:dyDescent="0.25">
      <c r="C18" s="88" t="s">
        <v>413</v>
      </c>
      <c r="E18" s="70"/>
      <c r="F18" s="71"/>
      <c r="G18" s="70"/>
      <c r="H18" s="68"/>
      <c r="I18" s="70"/>
      <c r="J18" s="71"/>
      <c r="K18" s="68"/>
      <c r="L18" s="68"/>
      <c r="M18" s="68">
        <f t="shared" si="1"/>
        <v>0</v>
      </c>
    </row>
    <row r="19" spans="1:15" x14ac:dyDescent="0.25">
      <c r="C19" s="88" t="s">
        <v>414</v>
      </c>
      <c r="E19" s="73"/>
      <c r="F19" s="71"/>
      <c r="G19" s="73"/>
      <c r="H19" s="68"/>
      <c r="I19" s="73"/>
      <c r="J19" s="71"/>
      <c r="K19" s="80"/>
      <c r="L19" s="68"/>
      <c r="M19" s="80">
        <f t="shared" si="1"/>
        <v>0</v>
      </c>
    </row>
    <row r="20" spans="1:15" ht="15.75" thickBot="1" x14ac:dyDescent="0.3">
      <c r="B20" s="6"/>
      <c r="C20" s="98" t="s">
        <v>417</v>
      </c>
      <c r="E20" s="77">
        <f>SUM(E19,E13)</f>
        <v>0</v>
      </c>
      <c r="F20" s="99"/>
      <c r="G20" s="77">
        <f>SUM(G19,G13)</f>
        <v>0</v>
      </c>
      <c r="H20" s="70"/>
      <c r="I20" s="77">
        <f>SUM(I19,I13)</f>
        <v>0</v>
      </c>
      <c r="J20" s="99"/>
      <c r="K20" s="77">
        <f>SUM(K13:K19)</f>
        <v>0</v>
      </c>
      <c r="L20" s="68"/>
      <c r="M20" s="77">
        <f>SUM(M13:M19)</f>
        <v>0</v>
      </c>
    </row>
    <row r="21" spans="1:15" ht="15.75" thickTop="1" x14ac:dyDescent="0.25">
      <c r="B21" s="6"/>
      <c r="E21" s="70"/>
      <c r="F21" s="70"/>
      <c r="G21" s="70"/>
      <c r="H21" s="70"/>
      <c r="I21" s="70"/>
      <c r="J21" s="70"/>
      <c r="K21" s="68"/>
      <c r="L21" s="68"/>
      <c r="M21" s="68"/>
    </row>
    <row r="22" spans="1:15" x14ac:dyDescent="0.25">
      <c r="K22" s="68"/>
    </row>
    <row r="23" spans="1:15" x14ac:dyDescent="0.2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 x14ac:dyDescent="0.25">
      <c r="C24" s="6"/>
      <c r="D24" s="6"/>
      <c r="H24" s="100"/>
      <c r="K24" s="68"/>
      <c r="L24" s="6"/>
    </row>
    <row r="25" spans="1:15" x14ac:dyDescent="0.25">
      <c r="K25" s="68"/>
    </row>
    <row r="26" spans="1:15" x14ac:dyDescent="0.25">
      <c r="K26" s="68"/>
    </row>
    <row r="27" spans="1:15" x14ac:dyDescent="0.25">
      <c r="K27" s="68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B2:O95"/>
  <sheetViews>
    <sheetView workbookViewId="0">
      <selection activeCell="F8" sqref="F8"/>
    </sheetView>
  </sheetViews>
  <sheetFormatPr baseColWidth="10" defaultColWidth="11.42578125" defaultRowHeight="15" x14ac:dyDescent="0.2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 x14ac:dyDescent="0.25">
      <c r="C2" s="288" t="str">
        <f>+[1]ESF!C2</f>
        <v>Entidad Modelo</v>
      </c>
      <c r="D2" s="288"/>
      <c r="E2" s="288"/>
      <c r="F2" s="288"/>
      <c r="G2" s="288"/>
      <c r="H2" s="288"/>
    </row>
    <row r="3" spans="2:13" ht="15.75" x14ac:dyDescent="0.25">
      <c r="C3" s="288" t="s">
        <v>357</v>
      </c>
      <c r="D3" s="288"/>
      <c r="E3" s="288"/>
      <c r="F3" s="288"/>
      <c r="G3" s="288"/>
      <c r="H3" s="288"/>
    </row>
    <row r="4" spans="2:13" ht="15.75" x14ac:dyDescent="0.25">
      <c r="C4" s="288" t="str">
        <f>+[1]ERF!C4</f>
        <v>Del ejercicio terminado al 31 de diciembre del 2017 y 2016</v>
      </c>
      <c r="D4" s="288"/>
      <c r="E4" s="288"/>
      <c r="F4" s="288"/>
      <c r="G4" s="288"/>
      <c r="H4" s="288"/>
    </row>
    <row r="5" spans="2:13" ht="15.75" x14ac:dyDescent="0.25">
      <c r="C5" s="288" t="s">
        <v>0</v>
      </c>
      <c r="D5" s="288"/>
      <c r="E5" s="288"/>
      <c r="F5" s="288"/>
      <c r="G5" s="288"/>
      <c r="H5" s="288"/>
    </row>
    <row r="6" spans="2:13" x14ac:dyDescent="0.25">
      <c r="D6" s="63"/>
      <c r="E6" s="63"/>
      <c r="F6" s="68"/>
    </row>
    <row r="7" spans="2:13" x14ac:dyDescent="0.25">
      <c r="F7" s="85">
        <f>+[1]BC!E11</f>
        <v>2017</v>
      </c>
      <c r="G7" s="64"/>
      <c r="H7" s="85">
        <f>+[1]BC!G11</f>
        <v>2016</v>
      </c>
    </row>
    <row r="8" spans="2:13" x14ac:dyDescent="0.25">
      <c r="C8" s="6" t="s">
        <v>358</v>
      </c>
      <c r="D8" s="65"/>
      <c r="E8" s="65"/>
      <c r="F8" s="66"/>
      <c r="G8" s="67"/>
      <c r="H8" s="67"/>
      <c r="K8" s="68"/>
    </row>
    <row r="9" spans="2:13" customFormat="1" x14ac:dyDescent="0.25">
      <c r="B9" s="2"/>
      <c r="C9" s="2"/>
      <c r="D9" s="88" t="s">
        <v>359</v>
      </c>
      <c r="E9" s="1"/>
      <c r="F9" s="70">
        <v>0</v>
      </c>
      <c r="G9" s="71"/>
      <c r="H9" s="70">
        <v>0</v>
      </c>
      <c r="I9" s="2"/>
      <c r="J9" s="2"/>
      <c r="K9" s="70"/>
      <c r="L9" s="2"/>
      <c r="M9" s="2"/>
    </row>
    <row r="10" spans="2:13" customFormat="1" x14ac:dyDescent="0.25">
      <c r="B10" s="2"/>
      <c r="C10" s="2"/>
      <c r="D10" s="88" t="s">
        <v>360</v>
      </c>
      <c r="E10" s="1"/>
      <c r="F10" s="70">
        <v>0</v>
      </c>
      <c r="G10" s="71"/>
      <c r="H10" s="70">
        <v>0</v>
      </c>
      <c r="I10" s="2"/>
      <c r="J10" s="2"/>
      <c r="K10" s="70"/>
      <c r="L10" s="2"/>
      <c r="M10" s="2"/>
    </row>
    <row r="11" spans="2:13" customFormat="1" x14ac:dyDescent="0.25">
      <c r="B11" s="2"/>
      <c r="C11" s="2"/>
      <c r="D11" s="88" t="s">
        <v>361</v>
      </c>
      <c r="E11" s="1"/>
      <c r="F11" s="70">
        <v>0</v>
      </c>
      <c r="G11" s="71"/>
      <c r="H11" s="70">
        <v>0</v>
      </c>
      <c r="I11" s="2"/>
      <c r="J11" s="2"/>
      <c r="K11" s="70"/>
      <c r="L11" s="2"/>
      <c r="M11" s="2"/>
    </row>
    <row r="12" spans="2:13" x14ac:dyDescent="0.25">
      <c r="D12" s="88" t="s">
        <v>362</v>
      </c>
      <c r="F12" s="68"/>
      <c r="G12" s="69"/>
      <c r="H12" s="68"/>
      <c r="K12" s="68"/>
    </row>
    <row r="13" spans="2:13" customFormat="1" x14ac:dyDescent="0.25">
      <c r="B13" s="2"/>
      <c r="C13" s="2"/>
      <c r="D13" s="88" t="s">
        <v>363</v>
      </c>
      <c r="E13" s="1"/>
      <c r="F13" s="70">
        <v>0</v>
      </c>
      <c r="G13" s="71"/>
      <c r="H13" s="70">
        <v>0</v>
      </c>
      <c r="I13" s="2"/>
      <c r="J13" s="2"/>
      <c r="K13" s="70"/>
      <c r="L13" s="2"/>
      <c r="M13" s="2"/>
    </row>
    <row r="14" spans="2:13" customFormat="1" x14ac:dyDescent="0.25">
      <c r="B14" s="2"/>
      <c r="C14" s="2"/>
      <c r="D14" s="88" t="s">
        <v>364</v>
      </c>
      <c r="E14" s="1"/>
      <c r="F14" s="70">
        <v>0</v>
      </c>
      <c r="G14" s="71"/>
      <c r="H14" s="70">
        <v>0</v>
      </c>
      <c r="I14" s="2"/>
      <c r="J14" s="2"/>
      <c r="K14" s="70"/>
      <c r="L14" s="2"/>
      <c r="M14" s="2"/>
    </row>
    <row r="15" spans="2:13" customFormat="1" x14ac:dyDescent="0.25">
      <c r="B15" s="2"/>
      <c r="C15" s="2"/>
      <c r="D15" s="88" t="s">
        <v>365</v>
      </c>
      <c r="E15" s="1"/>
      <c r="F15" s="70">
        <v>0</v>
      </c>
      <c r="G15" s="71"/>
      <c r="H15" s="70">
        <v>0</v>
      </c>
      <c r="I15" s="2"/>
      <c r="J15" s="2"/>
      <c r="K15" s="70"/>
      <c r="L15" s="2"/>
      <c r="M15" s="2"/>
    </row>
    <row r="16" spans="2:13" customFormat="1" x14ac:dyDescent="0.25">
      <c r="B16" s="2"/>
      <c r="C16" s="2"/>
      <c r="D16" s="88" t="s">
        <v>366</v>
      </c>
      <c r="E16" s="1"/>
      <c r="F16" s="70">
        <v>0</v>
      </c>
      <c r="G16" s="71"/>
      <c r="H16" s="70">
        <v>0</v>
      </c>
      <c r="I16" s="2"/>
      <c r="J16" s="2"/>
      <c r="K16" s="70"/>
      <c r="L16" s="2"/>
      <c r="M16" s="2"/>
    </row>
    <row r="17" spans="2:13" customFormat="1" x14ac:dyDescent="0.25">
      <c r="B17" s="2"/>
      <c r="C17" s="79"/>
      <c r="D17" s="89"/>
      <c r="E17" s="2"/>
      <c r="F17" s="70"/>
      <c r="G17" s="70"/>
      <c r="H17" s="70"/>
      <c r="I17" s="2"/>
      <c r="J17" s="2"/>
      <c r="K17" s="70"/>
      <c r="L17" s="2"/>
      <c r="M17" s="2"/>
    </row>
    <row r="18" spans="2:13" customFormat="1" ht="30" x14ac:dyDescent="0.25">
      <c r="B18" s="2"/>
      <c r="C18" s="2"/>
      <c r="D18" s="88" t="s">
        <v>367</v>
      </c>
      <c r="E18" s="1"/>
      <c r="F18" s="70">
        <v>0</v>
      </c>
      <c r="G18" s="71"/>
      <c r="H18" s="70">
        <v>0</v>
      </c>
      <c r="I18" s="2"/>
      <c r="J18" s="2"/>
      <c r="K18" s="70"/>
      <c r="L18" s="2"/>
      <c r="M18" s="2"/>
    </row>
    <row r="19" spans="2:13" x14ac:dyDescent="0.25">
      <c r="D19" s="88" t="s">
        <v>368</v>
      </c>
      <c r="F19" s="68"/>
      <c r="G19" s="69"/>
      <c r="H19" s="68"/>
      <c r="K19" s="68"/>
    </row>
    <row r="20" spans="2:13" customFormat="1" x14ac:dyDescent="0.25">
      <c r="B20" s="2"/>
      <c r="C20" s="2"/>
      <c r="D20" s="88" t="s">
        <v>369</v>
      </c>
      <c r="E20" s="1"/>
      <c r="F20" s="70"/>
      <c r="G20" s="71"/>
      <c r="H20" s="70"/>
      <c r="I20" s="2"/>
      <c r="J20" s="2"/>
      <c r="K20" s="70"/>
      <c r="L20" s="2"/>
      <c r="M20" s="2"/>
    </row>
    <row r="21" spans="2:13" customFormat="1" x14ac:dyDescent="0.25">
      <c r="B21" s="2"/>
      <c r="C21" s="2"/>
      <c r="D21" s="88" t="s">
        <v>370</v>
      </c>
      <c r="E21" s="1"/>
      <c r="F21" s="70">
        <v>0</v>
      </c>
      <c r="G21" s="71"/>
      <c r="H21" s="70">
        <v>0</v>
      </c>
      <c r="I21" s="2"/>
      <c r="J21" s="2"/>
      <c r="K21" s="70"/>
      <c r="L21" s="2"/>
      <c r="M21" s="2"/>
    </row>
    <row r="22" spans="2:13" x14ac:dyDescent="0.25">
      <c r="D22" s="88" t="s">
        <v>371</v>
      </c>
      <c r="F22" s="68"/>
      <c r="G22" s="69"/>
      <c r="H22" s="68"/>
      <c r="K22" s="68"/>
    </row>
    <row r="23" spans="2:13" customFormat="1" x14ac:dyDescent="0.25">
      <c r="B23" s="2"/>
      <c r="C23" s="2"/>
      <c r="D23" s="88" t="s">
        <v>372</v>
      </c>
      <c r="E23" s="1"/>
      <c r="F23" s="70">
        <v>0</v>
      </c>
      <c r="G23" s="71"/>
      <c r="H23" s="70"/>
      <c r="I23" s="2"/>
      <c r="J23" s="2"/>
      <c r="K23" s="70"/>
      <c r="L23" s="2"/>
      <c r="M23" s="2"/>
    </row>
    <row r="24" spans="2:13" customFormat="1" x14ac:dyDescent="0.25">
      <c r="B24" s="2"/>
      <c r="C24" s="2"/>
      <c r="D24" s="88" t="s">
        <v>373</v>
      </c>
      <c r="E24" s="1"/>
      <c r="F24" s="70">
        <v>0</v>
      </c>
      <c r="G24" s="71"/>
      <c r="H24" s="70">
        <v>0</v>
      </c>
      <c r="I24" s="2"/>
      <c r="J24" s="2"/>
      <c r="K24" s="70"/>
      <c r="L24" s="2"/>
      <c r="M24" s="2"/>
    </row>
    <row r="25" spans="2:13" x14ac:dyDescent="0.25">
      <c r="D25" s="88" t="s">
        <v>374</v>
      </c>
      <c r="F25" s="80"/>
      <c r="G25" s="69"/>
      <c r="H25" s="80">
        <v>0</v>
      </c>
      <c r="I25" s="90"/>
      <c r="J25" s="90"/>
      <c r="K25" s="68"/>
    </row>
    <row r="26" spans="2:13" x14ac:dyDescent="0.25">
      <c r="C26" s="6" t="s">
        <v>375</v>
      </c>
      <c r="F26" s="74">
        <f>SUM(F9:F25)</f>
        <v>0</v>
      </c>
      <c r="G26" s="69"/>
      <c r="H26" s="74">
        <f>SUM(H9:H25)</f>
        <v>0</v>
      </c>
      <c r="K26" s="68"/>
      <c r="L26" s="68"/>
    </row>
    <row r="27" spans="2:13" x14ac:dyDescent="0.25">
      <c r="D27" s="1" t="s">
        <v>16</v>
      </c>
      <c r="F27" s="68"/>
      <c r="G27" s="68"/>
      <c r="H27" s="68"/>
    </row>
    <row r="28" spans="2:13" x14ac:dyDescent="0.25">
      <c r="C28" s="6" t="s">
        <v>376</v>
      </c>
      <c r="D28" s="65"/>
      <c r="E28" s="65"/>
      <c r="F28" s="74"/>
      <c r="G28" s="68"/>
      <c r="H28" s="68"/>
      <c r="K28" s="68"/>
    </row>
    <row r="29" spans="2:13" customFormat="1" x14ac:dyDescent="0.25">
      <c r="B29" s="2"/>
      <c r="C29" s="2"/>
      <c r="D29" s="88" t="s">
        <v>377</v>
      </c>
      <c r="E29" s="1"/>
      <c r="F29" s="70">
        <v>0</v>
      </c>
      <c r="G29" s="71"/>
      <c r="H29" s="70">
        <v>0</v>
      </c>
      <c r="I29" s="2"/>
      <c r="J29" s="2"/>
      <c r="K29" s="70"/>
      <c r="L29" s="2"/>
      <c r="M29" s="2"/>
    </row>
    <row r="30" spans="2:13" customFormat="1" x14ac:dyDescent="0.25">
      <c r="B30" s="2"/>
      <c r="C30" s="2"/>
      <c r="D30" s="88" t="s">
        <v>378</v>
      </c>
      <c r="E30" s="1"/>
      <c r="F30" s="70">
        <v>0</v>
      </c>
      <c r="G30" s="71"/>
      <c r="H30" s="70">
        <v>0</v>
      </c>
      <c r="I30" s="2"/>
      <c r="J30" s="2"/>
      <c r="K30" s="70"/>
      <c r="L30" s="2"/>
      <c r="M30" s="2"/>
    </row>
    <row r="31" spans="2:13" customFormat="1" ht="30" x14ac:dyDescent="0.25">
      <c r="B31" s="2"/>
      <c r="C31" s="2"/>
      <c r="D31" s="88" t="s">
        <v>379</v>
      </c>
      <c r="E31" s="1"/>
      <c r="F31" s="70">
        <v>0</v>
      </c>
      <c r="G31" s="71"/>
      <c r="H31" s="70">
        <v>0</v>
      </c>
      <c r="I31" s="2"/>
      <c r="J31" s="2"/>
      <c r="K31" s="70"/>
      <c r="L31" s="2"/>
      <c r="M31" s="2"/>
    </row>
    <row r="32" spans="2:13" customFormat="1" ht="30" x14ac:dyDescent="0.25">
      <c r="B32" s="2"/>
      <c r="C32" s="2"/>
      <c r="D32" s="88" t="s">
        <v>380</v>
      </c>
      <c r="E32" s="1"/>
      <c r="F32" s="70">
        <v>0</v>
      </c>
      <c r="G32" s="71"/>
      <c r="H32" s="70">
        <v>0</v>
      </c>
      <c r="I32" s="2"/>
      <c r="J32" s="2"/>
      <c r="K32" s="70"/>
      <c r="L32" s="2"/>
      <c r="M32" s="2"/>
    </row>
    <row r="33" spans="2:13" customFormat="1" ht="30" x14ac:dyDescent="0.25">
      <c r="B33" s="2"/>
      <c r="C33" s="2"/>
      <c r="D33" s="88" t="s">
        <v>381</v>
      </c>
      <c r="E33" s="1"/>
      <c r="F33" s="70">
        <v>0</v>
      </c>
      <c r="G33" s="71"/>
      <c r="H33" s="70">
        <v>0</v>
      </c>
      <c r="I33" s="2"/>
      <c r="J33" s="2"/>
      <c r="K33" s="70"/>
      <c r="L33" s="2"/>
      <c r="M33" s="2"/>
    </row>
    <row r="34" spans="2:13" customFormat="1" x14ac:dyDescent="0.25">
      <c r="B34" s="2"/>
      <c r="C34" s="2"/>
      <c r="D34" s="88" t="s">
        <v>366</v>
      </c>
      <c r="E34" s="1"/>
      <c r="F34" s="70">
        <v>0</v>
      </c>
      <c r="G34" s="71"/>
      <c r="H34" s="70">
        <v>0</v>
      </c>
      <c r="I34" s="2"/>
      <c r="J34" s="2"/>
      <c r="K34" s="70"/>
      <c r="L34" s="2"/>
      <c r="M34" s="2"/>
    </row>
    <row r="35" spans="2:13" customFormat="1" x14ac:dyDescent="0.25">
      <c r="B35" s="2"/>
      <c r="C35" s="79"/>
      <c r="D35" s="89"/>
      <c r="E35" s="2"/>
      <c r="F35" s="70"/>
      <c r="G35" s="70"/>
      <c r="H35" s="70"/>
      <c r="I35" s="2"/>
      <c r="J35" s="2"/>
      <c r="K35" s="70"/>
      <c r="L35" s="2"/>
      <c r="M35" s="2"/>
    </row>
    <row r="36" spans="2:13" x14ac:dyDescent="0.25">
      <c r="D36" s="88" t="s">
        <v>382</v>
      </c>
      <c r="F36" s="68"/>
      <c r="G36" s="69"/>
      <c r="H36" s="68"/>
      <c r="K36" s="68"/>
    </row>
    <row r="37" spans="2:13" ht="30" x14ac:dyDescent="0.25">
      <c r="D37" s="88" t="s">
        <v>383</v>
      </c>
      <c r="F37" s="80"/>
      <c r="G37" s="69"/>
      <c r="H37" s="80"/>
      <c r="K37" s="68"/>
    </row>
    <row r="38" spans="2:13" customFormat="1" ht="30" x14ac:dyDescent="0.25">
      <c r="B38" s="2"/>
      <c r="C38" s="2"/>
      <c r="D38" s="88" t="s">
        <v>384</v>
      </c>
      <c r="E38" s="1"/>
      <c r="F38" s="70">
        <v>0</v>
      </c>
      <c r="G38" s="71"/>
      <c r="H38" s="70">
        <v>0</v>
      </c>
      <c r="I38" s="2"/>
      <c r="J38" s="2"/>
      <c r="K38" s="70"/>
      <c r="L38" s="2"/>
      <c r="M38" s="2"/>
    </row>
    <row r="39" spans="2:13" customFormat="1" ht="30" x14ac:dyDescent="0.25">
      <c r="B39" s="2"/>
      <c r="C39" s="2"/>
      <c r="D39" s="88" t="s">
        <v>385</v>
      </c>
      <c r="E39" s="1"/>
      <c r="F39" s="70">
        <v>0</v>
      </c>
      <c r="G39" s="71"/>
      <c r="H39" s="70">
        <v>0</v>
      </c>
      <c r="I39" s="2"/>
      <c r="J39" s="2"/>
      <c r="K39" s="70"/>
      <c r="L39" s="2"/>
      <c r="M39" s="2"/>
    </row>
    <row r="40" spans="2:13" customFormat="1" ht="30" x14ac:dyDescent="0.25">
      <c r="B40" s="2"/>
      <c r="C40" s="2"/>
      <c r="D40" s="88" t="s">
        <v>386</v>
      </c>
      <c r="E40" s="1"/>
      <c r="F40" s="70">
        <v>0</v>
      </c>
      <c r="G40" s="71"/>
      <c r="H40" s="70">
        <v>0</v>
      </c>
      <c r="I40" s="2"/>
      <c r="J40" s="2"/>
      <c r="K40" s="70"/>
      <c r="L40" s="2"/>
      <c r="M40" s="2"/>
    </row>
    <row r="41" spans="2:13" customFormat="1" x14ac:dyDescent="0.25">
      <c r="B41" s="2"/>
      <c r="C41" s="2"/>
      <c r="D41" s="88" t="s">
        <v>387</v>
      </c>
      <c r="E41" s="1"/>
      <c r="F41" s="70">
        <v>0</v>
      </c>
      <c r="G41" s="71"/>
      <c r="H41" s="70">
        <v>0</v>
      </c>
      <c r="I41" s="2"/>
      <c r="J41" s="2"/>
      <c r="K41" s="70"/>
      <c r="L41" s="2"/>
      <c r="M41" s="2"/>
    </row>
    <row r="42" spans="2:13" customFormat="1" x14ac:dyDescent="0.25">
      <c r="B42" s="2"/>
      <c r="C42" s="2"/>
      <c r="D42" s="88" t="s">
        <v>374</v>
      </c>
      <c r="E42" s="1"/>
      <c r="F42" s="73">
        <v>0</v>
      </c>
      <c r="G42" s="71"/>
      <c r="H42" s="73">
        <v>0</v>
      </c>
      <c r="I42" s="76"/>
      <c r="J42" s="76"/>
      <c r="K42" s="70"/>
      <c r="L42" s="2"/>
      <c r="M42" s="2"/>
    </row>
    <row r="43" spans="2:13" x14ac:dyDescent="0.25">
      <c r="C43" s="6" t="s">
        <v>388</v>
      </c>
      <c r="F43" s="74">
        <f>SUM(F29:F42)</f>
        <v>0</v>
      </c>
      <c r="G43" s="69"/>
      <c r="H43" s="74">
        <f>SUM(H29:H42)</f>
        <v>0</v>
      </c>
      <c r="K43" s="68"/>
      <c r="L43" s="68"/>
    </row>
    <row r="44" spans="2:13" x14ac:dyDescent="0.25">
      <c r="C44" s="6"/>
      <c r="F44" s="68"/>
      <c r="G44" s="68"/>
      <c r="H44" s="68"/>
    </row>
    <row r="45" spans="2:13" customFormat="1" x14ac:dyDescent="0.25">
      <c r="B45" s="2"/>
      <c r="C45" s="79" t="s">
        <v>389</v>
      </c>
      <c r="D45" s="91"/>
      <c r="E45" s="91"/>
      <c r="F45" s="74"/>
      <c r="G45" s="68"/>
      <c r="H45" s="68"/>
      <c r="I45" s="1"/>
      <c r="J45" s="1"/>
      <c r="K45" s="68"/>
      <c r="L45" s="2"/>
      <c r="M45" s="2"/>
    </row>
    <row r="46" spans="2:13" customFormat="1" x14ac:dyDescent="0.25">
      <c r="B46" s="2"/>
      <c r="C46" s="2"/>
      <c r="D46" s="88" t="s">
        <v>390</v>
      </c>
      <c r="E46" s="1"/>
      <c r="F46" s="70">
        <v>0</v>
      </c>
      <c r="G46" s="71"/>
      <c r="H46" s="70">
        <v>0</v>
      </c>
      <c r="I46" s="2"/>
      <c r="J46" s="2"/>
      <c r="K46" s="70"/>
      <c r="L46" s="2"/>
      <c r="M46" s="2"/>
    </row>
    <row r="47" spans="2:13" customFormat="1" x14ac:dyDescent="0.25">
      <c r="B47" s="2"/>
      <c r="C47" s="2"/>
      <c r="D47" s="88" t="s">
        <v>391</v>
      </c>
      <c r="E47" s="1"/>
      <c r="F47" s="70">
        <v>0</v>
      </c>
      <c r="G47" s="71"/>
      <c r="H47" s="70">
        <v>0</v>
      </c>
      <c r="I47" s="2"/>
      <c r="J47" s="2"/>
      <c r="K47" s="70"/>
      <c r="L47" s="2"/>
      <c r="M47" s="2"/>
    </row>
    <row r="48" spans="2:13" customFormat="1" x14ac:dyDescent="0.25">
      <c r="B48" s="2"/>
      <c r="C48" s="2"/>
      <c r="D48" s="88" t="s">
        <v>392</v>
      </c>
      <c r="E48" s="1"/>
      <c r="F48" s="70">
        <v>0</v>
      </c>
      <c r="G48" s="71"/>
      <c r="H48" s="70">
        <v>0</v>
      </c>
      <c r="I48" s="2"/>
      <c r="J48" s="2"/>
      <c r="K48" s="70"/>
      <c r="L48" s="2"/>
      <c r="M48" s="2"/>
    </row>
    <row r="49" spans="2:13" customFormat="1" ht="30" x14ac:dyDescent="0.25">
      <c r="B49" s="2"/>
      <c r="C49" s="2"/>
      <c r="D49" s="88" t="s">
        <v>393</v>
      </c>
      <c r="E49" s="1"/>
      <c r="F49" s="70">
        <v>0</v>
      </c>
      <c r="G49" s="71"/>
      <c r="H49" s="70">
        <v>0</v>
      </c>
      <c r="I49" s="2"/>
      <c r="J49" s="2"/>
      <c r="K49" s="70"/>
      <c r="L49" s="2"/>
      <c r="M49" s="2"/>
    </row>
    <row r="50" spans="2:13" customFormat="1" x14ac:dyDescent="0.25">
      <c r="B50" s="2"/>
      <c r="C50" s="2"/>
      <c r="D50" s="88" t="s">
        <v>366</v>
      </c>
      <c r="E50" s="1"/>
      <c r="F50" s="70">
        <v>0</v>
      </c>
      <c r="G50" s="71"/>
      <c r="H50" s="70">
        <v>0</v>
      </c>
      <c r="I50" s="2"/>
      <c r="J50" s="2"/>
      <c r="K50" s="70"/>
      <c r="L50" s="2"/>
      <c r="M50" s="2"/>
    </row>
    <row r="51" spans="2:13" customFormat="1" x14ac:dyDescent="0.25">
      <c r="B51" s="2"/>
      <c r="C51" s="79"/>
      <c r="D51" s="89"/>
      <c r="E51" s="2"/>
      <c r="F51" s="70"/>
      <c r="G51" s="70"/>
      <c r="H51" s="70"/>
      <c r="I51" s="2"/>
      <c r="J51" s="2"/>
      <c r="K51" s="70"/>
      <c r="L51" s="2"/>
      <c r="M51" s="2"/>
    </row>
    <row r="52" spans="2:13" customFormat="1" ht="30" x14ac:dyDescent="0.25">
      <c r="B52" s="2"/>
      <c r="C52" s="2"/>
      <c r="D52" s="88" t="s">
        <v>394</v>
      </c>
      <c r="E52" s="1"/>
      <c r="F52" s="70">
        <v>0</v>
      </c>
      <c r="G52" s="71"/>
      <c r="H52" s="70">
        <v>0</v>
      </c>
      <c r="I52" s="2"/>
      <c r="J52" s="2"/>
      <c r="K52" s="70"/>
      <c r="L52" s="2"/>
      <c r="M52" s="2"/>
    </row>
    <row r="53" spans="2:13" customFormat="1" ht="30" x14ac:dyDescent="0.25">
      <c r="B53" s="2"/>
      <c r="C53" s="2"/>
      <c r="D53" s="88" t="s">
        <v>395</v>
      </c>
      <c r="E53" s="1"/>
      <c r="F53" s="70">
        <v>0</v>
      </c>
      <c r="G53" s="71"/>
      <c r="H53" s="70">
        <v>0</v>
      </c>
      <c r="I53" s="2"/>
      <c r="J53" s="2"/>
      <c r="K53" s="70"/>
      <c r="L53" s="2"/>
      <c r="M53" s="2"/>
    </row>
    <row r="54" spans="2:13" customFormat="1" x14ac:dyDescent="0.25">
      <c r="B54" s="2"/>
      <c r="C54" s="2"/>
      <c r="D54" s="88" t="s">
        <v>396</v>
      </c>
      <c r="E54" s="1"/>
      <c r="F54" s="70">
        <v>0</v>
      </c>
      <c r="G54" s="71"/>
      <c r="H54" s="70">
        <v>0</v>
      </c>
      <c r="I54" s="2"/>
      <c r="J54" s="2"/>
      <c r="K54" s="70"/>
      <c r="L54" s="2"/>
      <c r="M54" s="2"/>
    </row>
    <row r="55" spans="2:13" customFormat="1" x14ac:dyDescent="0.25">
      <c r="B55" s="2"/>
      <c r="C55" s="2"/>
      <c r="D55" s="88" t="s">
        <v>397</v>
      </c>
      <c r="E55" s="1"/>
      <c r="F55" s="70">
        <v>0</v>
      </c>
      <c r="G55" s="71"/>
      <c r="H55" s="70">
        <v>0</v>
      </c>
      <c r="I55" s="2"/>
      <c r="J55" s="2"/>
      <c r="K55" s="70"/>
      <c r="L55" s="2"/>
      <c r="M55" s="2"/>
    </row>
    <row r="56" spans="2:13" customFormat="1" ht="30" x14ac:dyDescent="0.25">
      <c r="B56" s="2"/>
      <c r="C56" s="2"/>
      <c r="D56" s="88" t="s">
        <v>398</v>
      </c>
      <c r="E56" s="1"/>
      <c r="F56" s="70">
        <v>0</v>
      </c>
      <c r="G56" s="71"/>
      <c r="H56" s="70">
        <v>0</v>
      </c>
      <c r="I56" s="2"/>
      <c r="J56" s="2"/>
      <c r="K56" s="70"/>
      <c r="L56" s="2"/>
      <c r="M56" s="2"/>
    </row>
    <row r="57" spans="2:13" customFormat="1" x14ac:dyDescent="0.25">
      <c r="B57" s="2"/>
      <c r="C57" s="2"/>
      <c r="D57" s="88" t="s">
        <v>374</v>
      </c>
      <c r="E57" s="1"/>
      <c r="F57" s="73">
        <v>0</v>
      </c>
      <c r="G57" s="71"/>
      <c r="H57" s="73">
        <v>0</v>
      </c>
      <c r="I57" s="76"/>
      <c r="J57" s="76"/>
      <c r="K57" s="70"/>
      <c r="L57" s="2"/>
      <c r="M57" s="2"/>
    </row>
    <row r="58" spans="2:13" customFormat="1" x14ac:dyDescent="0.25">
      <c r="B58" s="2"/>
      <c r="C58" s="79" t="s">
        <v>399</v>
      </c>
      <c r="D58" s="2"/>
      <c r="E58" s="2"/>
      <c r="F58" s="74">
        <f>SUM(F46:F57)</f>
        <v>0</v>
      </c>
      <c r="G58" s="71"/>
      <c r="H58" s="74">
        <f>SUM(H46:H57)</f>
        <v>0</v>
      </c>
      <c r="I58" s="2"/>
      <c r="J58" s="2"/>
      <c r="K58" s="70"/>
      <c r="L58" s="70"/>
      <c r="M58" s="2"/>
    </row>
    <row r="59" spans="2:13" customFormat="1" x14ac:dyDescent="0.25">
      <c r="B59" s="2"/>
      <c r="C59" s="79"/>
      <c r="D59" s="2"/>
      <c r="E59" s="2"/>
      <c r="F59" s="70"/>
      <c r="G59" s="70"/>
      <c r="H59" s="70"/>
      <c r="I59" s="2"/>
      <c r="J59" s="2"/>
      <c r="K59" s="70"/>
      <c r="L59" s="2"/>
      <c r="M59" s="2"/>
    </row>
    <row r="60" spans="2:13" x14ac:dyDescent="0.25">
      <c r="C60" s="87" t="s">
        <v>400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 x14ac:dyDescent="0.25">
      <c r="C61" s="1" t="s">
        <v>401</v>
      </c>
      <c r="F61" s="80"/>
      <c r="G61" s="69"/>
      <c r="H61" s="80"/>
      <c r="K61" s="68"/>
    </row>
    <row r="62" spans="2:13" ht="15.75" thickBot="1" x14ac:dyDescent="0.3">
      <c r="C62" s="6" t="s">
        <v>402</v>
      </c>
      <c r="F62" s="77">
        <f>SUM(F60:F61)</f>
        <v>0</v>
      </c>
      <c r="G62" s="78"/>
      <c r="H62" s="77">
        <f>SUM(H60:H61)</f>
        <v>0</v>
      </c>
      <c r="K62" s="68"/>
    </row>
    <row r="63" spans="2:13" ht="15.75" thickTop="1" x14ac:dyDescent="0.25">
      <c r="C63" s="6"/>
      <c r="F63" s="67"/>
      <c r="G63" s="67"/>
      <c r="H63" s="67"/>
    </row>
    <row r="65" spans="3:15" x14ac:dyDescent="0.2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 x14ac:dyDescent="0.25">
      <c r="D66" s="6"/>
      <c r="E66" s="6"/>
      <c r="H66" s="68"/>
    </row>
    <row r="67" spans="3:15" x14ac:dyDescent="0.25">
      <c r="H67" s="68"/>
    </row>
    <row r="68" spans="3:15" x14ac:dyDescent="0.25">
      <c r="D68" s="1" t="s">
        <v>403</v>
      </c>
      <c r="F68" s="68">
        <f>+F62-[1]BC!J14</f>
        <v>-23074685.759999998</v>
      </c>
      <c r="H68" s="68">
        <f>+H62-[1]BC!M14</f>
        <v>-192226</v>
      </c>
    </row>
    <row r="69" spans="3:15" x14ac:dyDescent="0.25">
      <c r="F69" s="68"/>
      <c r="H69" s="92"/>
    </row>
    <row r="70" spans="3:15" x14ac:dyDescent="0.25">
      <c r="F70" s="68"/>
    </row>
    <row r="71" spans="3:15" x14ac:dyDescent="0.25">
      <c r="F71" s="68"/>
    </row>
    <row r="85" spans="6:8" x14ac:dyDescent="0.25">
      <c r="F85" s="93"/>
      <c r="G85" s="93"/>
      <c r="H85" s="93"/>
    </row>
    <row r="86" spans="6:8" x14ac:dyDescent="0.25">
      <c r="F86" s="93"/>
      <c r="G86" s="93"/>
      <c r="H86" s="93"/>
    </row>
    <row r="87" spans="6:8" x14ac:dyDescent="0.25">
      <c r="F87" s="93"/>
      <c r="G87" s="93"/>
      <c r="H87" s="93"/>
    </row>
    <row r="88" spans="6:8" x14ac:dyDescent="0.25">
      <c r="F88" s="93"/>
      <c r="G88" s="93"/>
      <c r="H88" s="93"/>
    </row>
    <row r="89" spans="6:8" x14ac:dyDescent="0.25">
      <c r="F89" s="93"/>
      <c r="G89" s="93"/>
      <c r="H89" s="93"/>
    </row>
    <row r="90" spans="6:8" x14ac:dyDescent="0.25">
      <c r="F90" s="93"/>
      <c r="G90" s="93"/>
      <c r="H90" s="93"/>
    </row>
    <row r="91" spans="6:8" x14ac:dyDescent="0.25">
      <c r="F91" s="93"/>
      <c r="G91" s="93"/>
      <c r="H91" s="93"/>
    </row>
    <row r="92" spans="6:8" x14ac:dyDescent="0.25">
      <c r="F92" s="93"/>
      <c r="G92" s="93"/>
      <c r="H92" s="93"/>
    </row>
    <row r="93" spans="6:8" x14ac:dyDescent="0.25">
      <c r="F93" s="93"/>
      <c r="G93" s="93"/>
      <c r="H93" s="93"/>
    </row>
    <row r="94" spans="6:8" x14ac:dyDescent="0.25">
      <c r="F94" s="93"/>
      <c r="G94" s="93"/>
      <c r="H94" s="93"/>
    </row>
    <row r="95" spans="6:8" x14ac:dyDescent="0.25">
      <c r="F95" s="93"/>
      <c r="G95" s="93"/>
      <c r="H95" s="9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"/>
  <sheetViews>
    <sheetView topLeftCell="B1" zoomScale="86" zoomScaleNormal="86" workbookViewId="0">
      <pane ySplit="9" topLeftCell="A10" activePane="bottomLeft" state="frozen"/>
      <selection pane="bottomLeft" activeCell="C20" sqref="C20"/>
    </sheetView>
  </sheetViews>
  <sheetFormatPr baseColWidth="10" defaultRowHeight="15" x14ac:dyDescent="0.25"/>
  <cols>
    <col min="1" max="1" width="22.28515625" hidden="1" customWidth="1"/>
    <col min="2" max="2" width="79.5703125" customWidth="1"/>
    <col min="3" max="3" width="19.7109375" customWidth="1"/>
  </cols>
  <sheetData>
    <row r="1" spans="1:4" ht="18.75" x14ac:dyDescent="0.25">
      <c r="B1" s="288" t="s">
        <v>584</v>
      </c>
      <c r="C1" s="288"/>
      <c r="D1" s="59"/>
    </row>
    <row r="2" spans="1:4" ht="18.75" x14ac:dyDescent="0.25">
      <c r="B2" s="288" t="s">
        <v>564</v>
      </c>
      <c r="C2" s="288"/>
      <c r="D2" s="59"/>
    </row>
    <row r="3" spans="1:4" ht="18.75" x14ac:dyDescent="0.25">
      <c r="B3" s="288" t="s">
        <v>605</v>
      </c>
      <c r="C3" s="288"/>
      <c r="D3" s="59"/>
    </row>
    <row r="4" spans="1:4" ht="18.75" x14ac:dyDescent="0.25">
      <c r="B4" s="288" t="s">
        <v>0</v>
      </c>
      <c r="C4" s="288"/>
      <c r="D4" s="59"/>
    </row>
    <row r="5" spans="1:4" x14ac:dyDescent="0.25">
      <c r="C5" s="9"/>
    </row>
    <row r="6" spans="1:4" ht="16.5" thickBot="1" x14ac:dyDescent="0.3">
      <c r="A6" s="111"/>
      <c r="C6" s="9"/>
    </row>
    <row r="7" spans="1:4" ht="15" customHeight="1" x14ac:dyDescent="0.25">
      <c r="A7" s="291" t="s">
        <v>428</v>
      </c>
      <c r="B7" s="294" t="s">
        <v>129</v>
      </c>
      <c r="C7" s="296"/>
    </row>
    <row r="8" spans="1:4" ht="15" customHeight="1" x14ac:dyDescent="0.25">
      <c r="A8" s="292"/>
      <c r="B8" s="295"/>
      <c r="C8" s="297"/>
    </row>
    <row r="9" spans="1:4" ht="15" customHeight="1" thickBot="1" x14ac:dyDescent="0.3">
      <c r="A9" s="293"/>
      <c r="B9" s="295"/>
      <c r="C9" s="297"/>
    </row>
    <row r="10" spans="1:4" s="10" customFormat="1" ht="15.75" x14ac:dyDescent="0.25">
      <c r="A10" s="241"/>
      <c r="B10" s="260" t="s">
        <v>133</v>
      </c>
      <c r="C10" s="261">
        <v>0</v>
      </c>
    </row>
    <row r="11" spans="1:4" s="10" customFormat="1" ht="15.75" x14ac:dyDescent="0.25">
      <c r="A11" s="143">
        <v>300105134</v>
      </c>
      <c r="B11" s="243" t="s">
        <v>130</v>
      </c>
      <c r="C11" s="244"/>
    </row>
    <row r="12" spans="1:4" s="10" customFormat="1" ht="15.75" x14ac:dyDescent="0.25">
      <c r="A12" s="83"/>
      <c r="B12" s="243" t="s">
        <v>131</v>
      </c>
      <c r="C12" s="244"/>
      <c r="D12" s="12"/>
    </row>
    <row r="13" spans="1:4" s="10" customFormat="1" ht="15.75" x14ac:dyDescent="0.25">
      <c r="A13" s="140" t="s">
        <v>450</v>
      </c>
      <c r="B13" s="243" t="s">
        <v>427</v>
      </c>
      <c r="C13" s="245">
        <v>0</v>
      </c>
      <c r="D13" s="12"/>
    </row>
    <row r="14" spans="1:4" s="10" customFormat="1" ht="15.75" x14ac:dyDescent="0.25">
      <c r="A14" s="140" t="s">
        <v>434</v>
      </c>
      <c r="B14" s="243" t="s">
        <v>344</v>
      </c>
      <c r="C14" s="286">
        <v>7274.89</v>
      </c>
      <c r="D14" s="12"/>
    </row>
    <row r="15" spans="1:4" s="10" customFormat="1" ht="15.75" x14ac:dyDescent="0.25">
      <c r="A15" s="140" t="s">
        <v>431</v>
      </c>
      <c r="B15" s="243" t="s">
        <v>343</v>
      </c>
      <c r="C15" s="285"/>
      <c r="D15" s="12"/>
    </row>
    <row r="16" spans="1:4" s="10" customFormat="1" ht="15.75" x14ac:dyDescent="0.25">
      <c r="A16" s="140" t="s">
        <v>433</v>
      </c>
      <c r="B16" s="243" t="s">
        <v>132</v>
      </c>
      <c r="C16" s="285"/>
      <c r="D16" s="12"/>
    </row>
    <row r="17" spans="1:4" s="10" customFormat="1" ht="15.75" x14ac:dyDescent="0.25">
      <c r="A17" s="140" t="s">
        <v>432</v>
      </c>
      <c r="B17" s="243" t="s">
        <v>345</v>
      </c>
      <c r="C17" s="285"/>
      <c r="D17" s="12"/>
    </row>
    <row r="18" spans="1:4" ht="15.75" x14ac:dyDescent="0.25">
      <c r="A18" s="140" t="s">
        <v>430</v>
      </c>
      <c r="B18" s="243" t="s">
        <v>342</v>
      </c>
      <c r="C18" s="285"/>
      <c r="D18" s="2"/>
    </row>
    <row r="19" spans="1:4" ht="15.75" x14ac:dyDescent="0.25">
      <c r="A19" s="140"/>
      <c r="B19" s="246" t="s">
        <v>134</v>
      </c>
      <c r="C19" s="287">
        <v>7626912.5099999998</v>
      </c>
      <c r="D19" s="2"/>
    </row>
    <row r="20" spans="1:4" ht="15.75" x14ac:dyDescent="0.25">
      <c r="A20" s="140"/>
      <c r="B20" s="246" t="s">
        <v>135</v>
      </c>
      <c r="C20" s="247"/>
      <c r="D20" s="2"/>
    </row>
    <row r="21" spans="1:4" ht="15.75" x14ac:dyDescent="0.25">
      <c r="A21" s="242"/>
      <c r="B21" s="246" t="s">
        <v>337</v>
      </c>
      <c r="C21" s="247"/>
      <c r="D21" s="2"/>
    </row>
    <row r="22" spans="1:4" ht="16.5" thickBot="1" x14ac:dyDescent="0.3">
      <c r="A22" s="242"/>
      <c r="B22" s="262" t="s">
        <v>136</v>
      </c>
      <c r="C22" s="263">
        <v>0</v>
      </c>
      <c r="D22" s="2"/>
    </row>
    <row r="23" spans="1:4" ht="16.5" thickBot="1" x14ac:dyDescent="0.3">
      <c r="A23" s="242"/>
      <c r="B23" s="258" t="s">
        <v>435</v>
      </c>
      <c r="C23" s="259">
        <f>SUM(C13:C19)</f>
        <v>7634187.3999999994</v>
      </c>
      <c r="D23" s="2"/>
    </row>
    <row r="24" spans="1:4" ht="15.75" x14ac:dyDescent="0.25">
      <c r="A24" s="111"/>
      <c r="B24" s="10"/>
    </row>
    <row r="25" spans="1:4" ht="16.5" thickBot="1" x14ac:dyDescent="0.3">
      <c r="A25" s="111"/>
      <c r="C25" s="11"/>
    </row>
    <row r="26" spans="1:4" ht="15" customHeight="1" x14ac:dyDescent="0.25">
      <c r="A26" s="252" t="s">
        <v>428</v>
      </c>
      <c r="B26" s="253" t="s">
        <v>426</v>
      </c>
      <c r="C26" s="254" t="s">
        <v>418</v>
      </c>
    </row>
    <row r="27" spans="1:4" ht="15.75" x14ac:dyDescent="0.25">
      <c r="A27" s="140">
        <v>9995028000</v>
      </c>
      <c r="B27" s="246" t="s">
        <v>429</v>
      </c>
      <c r="C27" s="244"/>
    </row>
    <row r="28" spans="1:4" ht="15.75" x14ac:dyDescent="0.25">
      <c r="A28" s="140">
        <v>9995028001</v>
      </c>
      <c r="B28" s="246" t="s">
        <v>425</v>
      </c>
      <c r="C28" s="244">
        <v>0</v>
      </c>
    </row>
    <row r="29" spans="1:4" ht="15.75" x14ac:dyDescent="0.25">
      <c r="A29" s="140">
        <v>2110003000</v>
      </c>
      <c r="B29" s="255" t="s">
        <v>581</v>
      </c>
      <c r="C29" s="244">
        <v>0</v>
      </c>
    </row>
    <row r="30" spans="1:4" ht="15.75" x14ac:dyDescent="0.25">
      <c r="A30" s="140">
        <v>9998014000</v>
      </c>
      <c r="B30" s="255" t="s">
        <v>421</v>
      </c>
      <c r="C30" s="256"/>
    </row>
    <row r="31" spans="1:4" ht="15.75" x14ac:dyDescent="0.25">
      <c r="A31" s="140"/>
      <c r="B31" s="246" t="s">
        <v>422</v>
      </c>
      <c r="C31" s="257"/>
    </row>
    <row r="32" spans="1:4" ht="15.75" x14ac:dyDescent="0.25">
      <c r="A32" s="140">
        <v>100198000</v>
      </c>
      <c r="B32" s="246" t="s">
        <v>423</v>
      </c>
      <c r="C32" s="256"/>
    </row>
    <row r="33" spans="1:3" ht="15.75" x14ac:dyDescent="0.25">
      <c r="A33" s="140">
        <v>100198001</v>
      </c>
      <c r="B33" s="246" t="s">
        <v>424</v>
      </c>
      <c r="C33" s="257"/>
    </row>
    <row r="34" spans="1:3" ht="16.5" thickBot="1" x14ac:dyDescent="0.3">
      <c r="A34" s="140"/>
      <c r="B34" s="248" t="s">
        <v>436</v>
      </c>
      <c r="C34" s="249">
        <f>SUM(C27:C33)</f>
        <v>0</v>
      </c>
    </row>
    <row r="35" spans="1:3" ht="16.5" thickBot="1" x14ac:dyDescent="0.3">
      <c r="A35" s="111"/>
    </row>
    <row r="36" spans="1:3" ht="16.5" thickBot="1" x14ac:dyDescent="0.3">
      <c r="B36" s="250" t="s">
        <v>441</v>
      </c>
      <c r="C36" s="251">
        <f>+C23+C34</f>
        <v>7634187.3999999994</v>
      </c>
    </row>
  </sheetData>
  <mergeCells count="7">
    <mergeCell ref="A7:A9"/>
    <mergeCell ref="B1:C1"/>
    <mergeCell ref="B2:C2"/>
    <mergeCell ref="B3:C3"/>
    <mergeCell ref="B4:C4"/>
    <mergeCell ref="B7:B9"/>
    <mergeCell ref="C7:C9"/>
  </mergeCells>
  <pageMargins left="0.7" right="0.7" top="0.75" bottom="0.75" header="0.3" footer="0.3"/>
  <pageSetup scale="91" fitToHeight="0" orientation="portrait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F22"/>
  <sheetViews>
    <sheetView zoomScaleNormal="100" workbookViewId="0">
      <selection activeCell="B15" sqref="B15"/>
    </sheetView>
  </sheetViews>
  <sheetFormatPr baseColWidth="10" defaultRowHeight="15" x14ac:dyDescent="0.25"/>
  <cols>
    <col min="1" max="1" width="59" customWidth="1"/>
    <col min="2" max="2" width="18" customWidth="1"/>
    <col min="5" max="6" width="13.140625" bestFit="1" customWidth="1"/>
  </cols>
  <sheetData>
    <row r="1" spans="1:2" ht="15.75" x14ac:dyDescent="0.25">
      <c r="A1" s="288" t="s">
        <v>584</v>
      </c>
      <c r="B1" s="288"/>
    </row>
    <row r="2" spans="1:2" ht="15.75" x14ac:dyDescent="0.25">
      <c r="A2" s="288" t="s">
        <v>439</v>
      </c>
      <c r="B2" s="288"/>
    </row>
    <row r="3" spans="1:2" ht="15.75" x14ac:dyDescent="0.25">
      <c r="A3" s="288" t="s">
        <v>606</v>
      </c>
      <c r="B3" s="288"/>
    </row>
    <row r="4" spans="1:2" ht="15.75" x14ac:dyDescent="0.25">
      <c r="A4" s="288" t="s">
        <v>0</v>
      </c>
      <c r="B4" s="288"/>
    </row>
    <row r="8" spans="1:2" ht="15" customHeight="1" x14ac:dyDescent="0.25">
      <c r="A8" s="301" t="s">
        <v>138</v>
      </c>
      <c r="B8" s="298" t="s">
        <v>418</v>
      </c>
    </row>
    <row r="9" spans="1:2" ht="15" customHeight="1" x14ac:dyDescent="0.25">
      <c r="A9" s="302"/>
      <c r="B9" s="299"/>
    </row>
    <row r="10" spans="1:2" ht="15.75" customHeight="1" x14ac:dyDescent="0.25">
      <c r="A10" s="303"/>
      <c r="B10" s="300"/>
    </row>
    <row r="11" spans="1:2" ht="15.75" x14ac:dyDescent="0.25">
      <c r="A11" s="101" t="s">
        <v>565</v>
      </c>
      <c r="B11" s="183"/>
    </row>
    <row r="12" spans="1:2" ht="15.75" x14ac:dyDescent="0.25">
      <c r="A12" s="18" t="s">
        <v>139</v>
      </c>
      <c r="B12" s="183"/>
    </row>
    <row r="13" spans="1:2" ht="15.75" x14ac:dyDescent="0.25">
      <c r="A13" s="18" t="s">
        <v>142</v>
      </c>
      <c r="B13" s="220"/>
    </row>
    <row r="14" spans="1:2" ht="15.75" x14ac:dyDescent="0.25">
      <c r="A14" s="18" t="s">
        <v>143</v>
      </c>
      <c r="B14" s="220">
        <v>12641825.49</v>
      </c>
    </row>
    <row r="15" spans="1:2" ht="15.75" x14ac:dyDescent="0.25">
      <c r="A15" s="18" t="s">
        <v>338</v>
      </c>
      <c r="B15" s="220"/>
    </row>
    <row r="16" spans="1:2" ht="15.75" x14ac:dyDescent="0.25">
      <c r="A16" s="57" t="s">
        <v>140</v>
      </c>
      <c r="B16" s="200">
        <f>+B11+B12+B13+B14+B15</f>
        <v>12641825.49</v>
      </c>
    </row>
    <row r="17" spans="1:6" x14ac:dyDescent="0.25">
      <c r="A17" s="15"/>
      <c r="B17" s="16"/>
    </row>
    <row r="18" spans="1:6" x14ac:dyDescent="0.25">
      <c r="A18" s="15"/>
      <c r="B18" s="16"/>
      <c r="E18" s="212"/>
      <c r="F18" s="212"/>
    </row>
    <row r="19" spans="1:6" x14ac:dyDescent="0.25">
      <c r="A19" s="15"/>
      <c r="B19" s="16"/>
    </row>
    <row r="20" spans="1:6" x14ac:dyDescent="0.25">
      <c r="A20" s="15"/>
      <c r="B20" s="16"/>
    </row>
    <row r="21" spans="1:6" x14ac:dyDescent="0.25">
      <c r="A21" s="15"/>
      <c r="B21" s="16"/>
    </row>
    <row r="22" spans="1:6" x14ac:dyDescent="0.25">
      <c r="A22" s="15"/>
      <c r="B22" s="16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3"/>
  <sheetViews>
    <sheetView workbookViewId="0">
      <selection activeCell="A3" sqref="A3:B3"/>
    </sheetView>
  </sheetViews>
  <sheetFormatPr baseColWidth="10" defaultRowHeight="15" x14ac:dyDescent="0.25"/>
  <cols>
    <col min="1" max="1" width="59.85546875" customWidth="1"/>
    <col min="2" max="2" width="21.42578125" customWidth="1"/>
  </cols>
  <sheetData>
    <row r="1" spans="1:2" ht="15.75" x14ac:dyDescent="0.25">
      <c r="A1" s="288" t="s">
        <v>584</v>
      </c>
      <c r="B1" s="288"/>
    </row>
    <row r="2" spans="1:2" ht="15.75" x14ac:dyDescent="0.25">
      <c r="A2" s="288" t="s">
        <v>554</v>
      </c>
      <c r="B2" s="288"/>
    </row>
    <row r="3" spans="1:2" ht="15.75" x14ac:dyDescent="0.25">
      <c r="A3" s="288" t="s">
        <v>601</v>
      </c>
      <c r="B3" s="288"/>
    </row>
    <row r="4" spans="1:2" ht="15.75" x14ac:dyDescent="0.25">
      <c r="A4" s="288" t="s">
        <v>0</v>
      </c>
      <c r="B4" s="288"/>
    </row>
    <row r="5" spans="1:2" ht="15.75" x14ac:dyDescent="0.25">
      <c r="A5" s="27"/>
    </row>
    <row r="7" spans="1:2" x14ac:dyDescent="0.25">
      <c r="A7" s="304" t="s">
        <v>144</v>
      </c>
      <c r="B7" s="298" t="s">
        <v>418</v>
      </c>
    </row>
    <row r="8" spans="1:2" x14ac:dyDescent="0.25">
      <c r="A8" s="305"/>
      <c r="B8" s="299"/>
    </row>
    <row r="9" spans="1:2" x14ac:dyDescent="0.25">
      <c r="A9" s="306"/>
      <c r="B9" s="300"/>
    </row>
    <row r="10" spans="1:2" ht="15.75" x14ac:dyDescent="0.25">
      <c r="A10" s="102" t="s">
        <v>341</v>
      </c>
      <c r="B10" s="24"/>
    </row>
    <row r="11" spans="1:2" ht="15.75" x14ac:dyDescent="0.25">
      <c r="A11" s="103" t="s">
        <v>340</v>
      </c>
      <c r="B11" s="24"/>
    </row>
    <row r="12" spans="1:2" ht="15.75" x14ac:dyDescent="0.25">
      <c r="A12" s="103" t="s">
        <v>339</v>
      </c>
      <c r="B12" s="26"/>
    </row>
    <row r="13" spans="1:2" x14ac:dyDescent="0.25">
      <c r="A13" s="22" t="s">
        <v>145</v>
      </c>
      <c r="B13" s="23">
        <f>SUM(B10:B12)</f>
        <v>0</v>
      </c>
    </row>
  </sheetData>
  <mergeCells count="6">
    <mergeCell ref="A1:B1"/>
    <mergeCell ref="A3:B3"/>
    <mergeCell ref="A4:B4"/>
    <mergeCell ref="A2:B2"/>
    <mergeCell ref="B7:B9"/>
    <mergeCell ref="A7:A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7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51.42578125" customWidth="1"/>
    <col min="2" max="2" width="19" customWidth="1"/>
    <col min="4" max="4" width="18.42578125" customWidth="1"/>
    <col min="6" max="6" width="12.28515625" customWidth="1"/>
    <col min="7" max="7" width="20.28515625" customWidth="1"/>
    <col min="8" max="8" width="17.140625" customWidth="1"/>
    <col min="9" max="9" width="48" customWidth="1"/>
    <col min="10" max="10" width="58.85546875" customWidth="1"/>
    <col min="11" max="11" width="20" customWidth="1"/>
  </cols>
  <sheetData>
    <row r="1" spans="1:11" ht="15.75" x14ac:dyDescent="0.25">
      <c r="A1" s="288" t="s">
        <v>584</v>
      </c>
      <c r="B1" s="288"/>
    </row>
    <row r="2" spans="1:11" ht="15.75" x14ac:dyDescent="0.25">
      <c r="A2" s="288" t="s">
        <v>555</v>
      </c>
      <c r="B2" s="288"/>
    </row>
    <row r="3" spans="1:11" ht="15.75" x14ac:dyDescent="0.25">
      <c r="A3" s="288" t="s">
        <v>602</v>
      </c>
      <c r="B3" s="288"/>
    </row>
    <row r="4" spans="1:11" ht="15.75" x14ac:dyDescent="0.25">
      <c r="A4" s="288" t="s">
        <v>0</v>
      </c>
      <c r="B4" s="288"/>
    </row>
    <row r="5" spans="1:11" ht="15.75" x14ac:dyDescent="0.25">
      <c r="A5" s="27"/>
    </row>
    <row r="6" spans="1:11" ht="15.75" x14ac:dyDescent="0.25">
      <c r="A6" s="27"/>
      <c r="F6" s="313"/>
      <c r="G6" s="313"/>
      <c r="H6" s="313"/>
      <c r="I6" s="313"/>
      <c r="J6" s="313"/>
      <c r="K6" s="313"/>
    </row>
    <row r="7" spans="1:11" ht="15.75" x14ac:dyDescent="0.25">
      <c r="A7" s="27"/>
    </row>
    <row r="8" spans="1:11" ht="15.75" customHeight="1" x14ac:dyDescent="0.25">
      <c r="A8" s="309" t="s">
        <v>146</v>
      </c>
      <c r="B8" s="311" t="s">
        <v>418</v>
      </c>
      <c r="F8" s="10"/>
      <c r="G8" s="10"/>
      <c r="H8" s="10"/>
      <c r="I8" s="10"/>
      <c r="J8" s="10"/>
      <c r="K8" s="10"/>
    </row>
    <row r="9" spans="1:11" ht="15" customHeight="1" x14ac:dyDescent="0.25">
      <c r="A9" s="310"/>
      <c r="B9" s="312"/>
      <c r="F9" s="170"/>
      <c r="G9" s="171"/>
      <c r="H9" s="172"/>
      <c r="I9" s="172"/>
      <c r="J9" s="173"/>
      <c r="K9" s="174"/>
    </row>
    <row r="10" spans="1:11" ht="16.5" x14ac:dyDescent="0.25">
      <c r="A10" s="104" t="s">
        <v>148</v>
      </c>
      <c r="B10" s="25"/>
      <c r="F10" s="170"/>
      <c r="G10" s="171"/>
      <c r="H10" s="172"/>
      <c r="I10" s="172"/>
      <c r="J10" s="175"/>
      <c r="K10" s="174"/>
    </row>
    <row r="11" spans="1:11" ht="16.5" x14ac:dyDescent="0.25">
      <c r="A11" s="34" t="s">
        <v>149</v>
      </c>
      <c r="B11" s="25"/>
      <c r="F11" s="170"/>
      <c r="G11" s="171"/>
      <c r="H11" s="172"/>
      <c r="I11" s="172"/>
      <c r="J11" s="173"/>
      <c r="K11" s="174"/>
    </row>
    <row r="12" spans="1:11" ht="16.5" x14ac:dyDescent="0.25">
      <c r="A12" s="34" t="s">
        <v>150</v>
      </c>
      <c r="B12" s="25"/>
      <c r="F12" s="170"/>
      <c r="G12" s="171"/>
      <c r="H12" s="172"/>
      <c r="I12" s="172"/>
      <c r="J12" s="176"/>
      <c r="K12" s="174"/>
    </row>
    <row r="13" spans="1:11" ht="16.5" x14ac:dyDescent="0.25">
      <c r="A13" s="34" t="s">
        <v>151</v>
      </c>
      <c r="B13" s="32">
        <v>0</v>
      </c>
      <c r="F13" s="170"/>
      <c r="G13" s="171"/>
      <c r="H13" s="172"/>
      <c r="I13" s="172"/>
      <c r="J13" s="172"/>
      <c r="K13" s="174"/>
    </row>
    <row r="14" spans="1:11" ht="16.5" x14ac:dyDescent="0.25">
      <c r="A14" s="34" t="s">
        <v>152</v>
      </c>
      <c r="B14" s="33">
        <f>+B10+B11+B12-B13</f>
        <v>0</v>
      </c>
      <c r="F14" s="170"/>
      <c r="G14" s="171"/>
      <c r="H14" s="172"/>
      <c r="I14" s="172"/>
      <c r="J14" s="172"/>
      <c r="K14" s="174"/>
    </row>
    <row r="15" spans="1:11" ht="16.5" x14ac:dyDescent="0.25">
      <c r="A15" s="29"/>
      <c r="B15" s="30"/>
      <c r="F15" s="170"/>
      <c r="G15" s="171"/>
      <c r="H15" s="172"/>
      <c r="I15" s="172"/>
      <c r="J15" s="172"/>
      <c r="K15" s="174"/>
    </row>
    <row r="16" spans="1:11" ht="31.5" customHeight="1" x14ac:dyDescent="0.25">
      <c r="F16" s="170"/>
      <c r="G16" s="171"/>
      <c r="H16" s="172"/>
      <c r="I16" s="172"/>
      <c r="J16" s="172"/>
      <c r="K16" s="174"/>
    </row>
    <row r="17" spans="1:11" ht="16.5" x14ac:dyDescent="0.25">
      <c r="A17" s="105" t="s">
        <v>147</v>
      </c>
      <c r="B17" s="109" t="s">
        <v>110</v>
      </c>
      <c r="F17" s="170"/>
      <c r="G17" s="171"/>
      <c r="H17" s="172"/>
      <c r="I17" s="177"/>
      <c r="J17" s="172"/>
      <c r="K17" s="174"/>
    </row>
    <row r="18" spans="1:11" ht="15.75" x14ac:dyDescent="0.25">
      <c r="A18" s="106" t="s">
        <v>148</v>
      </c>
      <c r="B18" s="25"/>
      <c r="J18" s="178"/>
      <c r="K18" s="179"/>
    </row>
    <row r="19" spans="1:11" ht="15.75" x14ac:dyDescent="0.25">
      <c r="A19" s="34" t="s">
        <v>149</v>
      </c>
      <c r="B19" s="107"/>
    </row>
    <row r="20" spans="1:11" ht="15.75" x14ac:dyDescent="0.25">
      <c r="A20" s="34" t="s">
        <v>150</v>
      </c>
      <c r="B20" s="25"/>
    </row>
    <row r="21" spans="1:11" ht="15.75" x14ac:dyDescent="0.25">
      <c r="A21" s="34" t="s">
        <v>151</v>
      </c>
      <c r="B21" s="32">
        <v>0</v>
      </c>
    </row>
    <row r="22" spans="1:11" ht="15.75" x14ac:dyDescent="0.25">
      <c r="A22" s="34" t="s">
        <v>152</v>
      </c>
      <c r="B22" s="33">
        <f>+B18+B19+B20-B21</f>
        <v>0</v>
      </c>
      <c r="D22" s="20"/>
    </row>
    <row r="23" spans="1:11" ht="15.75" x14ac:dyDescent="0.25">
      <c r="A23" s="29"/>
      <c r="B23" s="28"/>
    </row>
    <row r="24" spans="1:11" ht="15.75" x14ac:dyDescent="0.25">
      <c r="A24" s="29"/>
      <c r="B24" s="134"/>
    </row>
    <row r="25" spans="1:11" x14ac:dyDescent="0.25">
      <c r="B25" s="28"/>
    </row>
    <row r="26" spans="1:11" x14ac:dyDescent="0.25">
      <c r="A26" s="307" t="s">
        <v>153</v>
      </c>
      <c r="B26" s="112" t="s">
        <v>124</v>
      </c>
    </row>
    <row r="27" spans="1:11" x14ac:dyDescent="0.25">
      <c r="A27" s="308"/>
      <c r="B27" s="110" t="s">
        <v>110</v>
      </c>
    </row>
    <row r="28" spans="1:11" ht="15.75" x14ac:dyDescent="0.25">
      <c r="A28" s="108" t="s">
        <v>155</v>
      </c>
      <c r="B28" s="107"/>
    </row>
    <row r="29" spans="1:11" ht="15.75" x14ac:dyDescent="0.25">
      <c r="A29" s="34" t="s">
        <v>156</v>
      </c>
      <c r="B29" s="25"/>
    </row>
    <row r="30" spans="1:11" ht="15.75" x14ac:dyDescent="0.25">
      <c r="A30" s="34" t="s">
        <v>157</v>
      </c>
      <c r="B30" s="25"/>
    </row>
    <row r="31" spans="1:11" ht="15.75" x14ac:dyDescent="0.25">
      <c r="A31" s="34" t="s">
        <v>158</v>
      </c>
      <c r="B31" s="25"/>
    </row>
    <row r="32" spans="1:11" ht="15.75" x14ac:dyDescent="0.25">
      <c r="A32" s="34" t="s">
        <v>159</v>
      </c>
      <c r="B32" s="32">
        <v>0</v>
      </c>
    </row>
    <row r="33" spans="1:2" ht="15.75" x14ac:dyDescent="0.25">
      <c r="A33" s="34" t="s">
        <v>160</v>
      </c>
      <c r="B33" s="32"/>
    </row>
    <row r="34" spans="1:2" ht="15.75" x14ac:dyDescent="0.25">
      <c r="A34" s="34" t="s">
        <v>152</v>
      </c>
      <c r="B34" s="33">
        <f>SUM(B28:B33)</f>
        <v>0</v>
      </c>
    </row>
    <row r="35" spans="1:2" ht="19.5" customHeight="1" x14ac:dyDescent="0.25">
      <c r="A35" s="167" t="s">
        <v>154</v>
      </c>
      <c r="B35" s="33">
        <f>+B14+B22-B34</f>
        <v>0</v>
      </c>
    </row>
    <row r="36" spans="1:2" x14ac:dyDescent="0.25">
      <c r="A36" s="31"/>
    </row>
    <row r="37" spans="1:2" x14ac:dyDescent="0.25">
      <c r="A37" s="31"/>
      <c r="B37" s="20"/>
    </row>
  </sheetData>
  <mergeCells count="8">
    <mergeCell ref="A26:A27"/>
    <mergeCell ref="A8:A9"/>
    <mergeCell ref="B8:B9"/>
    <mergeCell ref="F6:K6"/>
    <mergeCell ref="A1:B1"/>
    <mergeCell ref="A2:B2"/>
    <mergeCell ref="A3:B3"/>
    <mergeCell ref="A4:B4"/>
  </mergeCells>
  <pageMargins left="0.7" right="0.7" top="0.75" bottom="0.75" header="0.3" footer="0.3"/>
  <pageSetup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Balanza Comprobacion</vt:lpstr>
      <vt:lpstr>Est. Situacion F.</vt:lpstr>
      <vt:lpstr>Est. Resultado F.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'Est. Situacion F.'!Área_de_impresión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CONTABILIDAD 1</cp:lastModifiedBy>
  <cp:lastPrinted>2025-09-02T14:05:56Z</cp:lastPrinted>
  <dcterms:created xsi:type="dcterms:W3CDTF">2018-05-02T13:48:18Z</dcterms:created>
  <dcterms:modified xsi:type="dcterms:W3CDTF">2025-09-02T14:07:47Z</dcterms:modified>
</cp:coreProperties>
</file>