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CNOLOGIA\Desktop\COMPRAS FEBRERO 2026\"/>
    </mc:Choice>
  </mc:AlternateContent>
  <bookViews>
    <workbookView xWindow="0" yWindow="0" windowWidth="19200" windowHeight="11595"/>
  </bookViews>
  <sheets>
    <sheet name="LISTADO DE ORDENES" sheetId="1" r:id="rId1"/>
  </sheets>
  <definedNames>
    <definedName name="_xlnm.Print_Area" localSheetId="0">'LISTADO DE ORDENES'!$A$1:$I$127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61" i="1" l="1"/>
  <c r="H93" i="1"/>
  <c r="D91" i="1"/>
  <c r="C91" i="1"/>
  <c r="D90" i="1"/>
  <c r="C90" i="1"/>
  <c r="D89" i="1"/>
  <c r="C89" i="1"/>
  <c r="D88" i="1"/>
  <c r="C87" i="1"/>
  <c r="D86" i="1"/>
  <c r="C86" i="1"/>
  <c r="D85" i="1"/>
  <c r="C85" i="1"/>
  <c r="D84" i="1"/>
  <c r="C84" i="1"/>
  <c r="D83" i="1"/>
  <c r="C83" i="1"/>
  <c r="D82" i="1"/>
  <c r="C82" i="1"/>
  <c r="D81" i="1"/>
  <c r="D80" i="1"/>
  <c r="C80" i="1"/>
  <c r="D79" i="1"/>
  <c r="C78" i="1"/>
  <c r="D77" i="1"/>
  <c r="D76" i="1"/>
  <c r="D75" i="1"/>
  <c r="D74" i="1"/>
  <c r="C74" i="1"/>
  <c r="C93" i="1" s="1"/>
  <c r="D73" i="1"/>
  <c r="C73" i="1"/>
  <c r="I59" i="1"/>
  <c r="I51" i="1"/>
  <c r="D78" i="1" s="1"/>
  <c r="I41" i="1"/>
  <c r="D92" i="1" s="1"/>
  <c r="I31" i="1"/>
  <c r="I74" i="1" s="1"/>
  <c r="I8" i="1"/>
  <c r="D93" i="1" l="1"/>
  <c r="D87" i="1"/>
  <c r="I68" i="1"/>
  <c r="I73" i="1" l="1"/>
  <c r="I93" i="1" s="1"/>
  <c r="F93" i="1"/>
</calcChain>
</file>

<file path=xl/sharedStrings.xml><?xml version="1.0" encoding="utf-8"?>
<sst xmlns="http://schemas.openxmlformats.org/spreadsheetml/2006/main" count="415" uniqueCount="253">
  <si>
    <t>Republica Dominicana</t>
  </si>
  <si>
    <t>SERVICIO NACIONAL DE SALUD</t>
  </si>
  <si>
    <t>LISTADO DE ORDENES DE COMPRAS O SERVICIOS EFECTUADAS DURANTE EL MES:  FEBRERO-2026</t>
  </si>
  <si>
    <r>
      <rPr>
        <b/>
        <sz val="14"/>
        <color theme="1"/>
        <rFont val="Calibri"/>
        <family val="2"/>
        <scheme val="minor"/>
      </rPr>
      <t xml:space="preserve">ESTABLECIMIENTO: Hospital Regional Ing. Luis L. Bogaert    </t>
    </r>
    <r>
      <rPr>
        <b/>
        <sz val="12"/>
        <color theme="1"/>
        <rFont val="Calibri"/>
        <family val="2"/>
        <scheme val="minor"/>
      </rPr>
      <t>REGION :     4</t>
    </r>
  </si>
  <si>
    <t>Fecha</t>
  </si>
  <si>
    <t>Referencia Proceso de Compra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</si>
  <si>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</si>
  <si>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</si>
  <si>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</si>
  <si>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</si>
  <si>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</si>
  <si>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</si>
  <si>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</si>
  <si>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HRILLB-DAF-CD-2026-0001</t>
  </si>
  <si>
    <t>2026-040</t>
  </si>
  <si>
    <t>B1500000564</t>
  </si>
  <si>
    <t>VS</t>
  </si>
  <si>
    <t>SUPLIDORES MEDICOS COMERCIALES, SRL</t>
  </si>
  <si>
    <t xml:space="preserve">Suministros de Medicamentos </t>
  </si>
  <si>
    <t>2341-01</t>
  </si>
  <si>
    <t>2026-073</t>
  </si>
  <si>
    <t>E450000006694</t>
  </si>
  <si>
    <t>INAPA</t>
  </si>
  <si>
    <t>Servicios de Agua Potable</t>
  </si>
  <si>
    <t>2217-01</t>
  </si>
  <si>
    <t>2026-074</t>
  </si>
  <si>
    <t>B1500000099</t>
  </si>
  <si>
    <t>MAQUINARIAS Y SOL. INDUSTRIALES</t>
  </si>
  <si>
    <t>Sum. De Repuest. Y Mant. De estufa ind</t>
  </si>
  <si>
    <t>2398-01</t>
  </si>
  <si>
    <t>2026-075</t>
  </si>
  <si>
    <t>B1500000361</t>
  </si>
  <si>
    <t>LUIS SAMUEL BALBUENA</t>
  </si>
  <si>
    <t>Alquileres</t>
  </si>
  <si>
    <t>2258-01</t>
  </si>
  <si>
    <t>2026-076</t>
  </si>
  <si>
    <t>E4500000000002</t>
  </si>
  <si>
    <t>MEDICAL SUPPLY HERNANDEZ V</t>
  </si>
  <si>
    <t>Utiles Médico Quirúrgico</t>
  </si>
  <si>
    <t>2393-01</t>
  </si>
  <si>
    <t>2026-077</t>
  </si>
  <si>
    <t>E450000000042</t>
  </si>
  <si>
    <t>MAO CENTRAL CONNECTIONS</t>
  </si>
  <si>
    <t>Servicios de Internet</t>
  </si>
  <si>
    <t>2215-01</t>
  </si>
  <si>
    <t>2026-078</t>
  </si>
  <si>
    <t>B1500000107</t>
  </si>
  <si>
    <t>CRISTIAN JOSE GUABA</t>
  </si>
  <si>
    <t>Reparación Obras Menores</t>
  </si>
  <si>
    <t>2271-01</t>
  </si>
  <si>
    <t>2026-079</t>
  </si>
  <si>
    <t>E450000000792</t>
  </si>
  <si>
    <t>AGROFEN</t>
  </si>
  <si>
    <t>Alimentos</t>
  </si>
  <si>
    <t>2311-01</t>
  </si>
  <si>
    <t>2026-080</t>
  </si>
  <si>
    <t>E450000000793</t>
  </si>
  <si>
    <t>2026-081</t>
  </si>
  <si>
    <t>E450000000005</t>
  </si>
  <si>
    <t>SUPLITODO RD GAMVESA</t>
  </si>
  <si>
    <t>2026-082</t>
  </si>
  <si>
    <t>E450000022236</t>
  </si>
  <si>
    <t>ALTICE DOMINICANA</t>
  </si>
  <si>
    <t>Servicio de Telefono</t>
  </si>
  <si>
    <t>2213-01</t>
  </si>
  <si>
    <t>2026-083</t>
  </si>
  <si>
    <t>E450000000529</t>
  </si>
  <si>
    <t>A&amp;M PLOMERIA Y ELECTRICIDAD</t>
  </si>
  <si>
    <t>Suministros Ferreteros</t>
  </si>
  <si>
    <t>2026-084</t>
  </si>
  <si>
    <t>E450000000449</t>
  </si>
  <si>
    <t>SEAN DOMINICAN</t>
  </si>
  <si>
    <t>2026-085</t>
  </si>
  <si>
    <t>B1500001203</t>
  </si>
  <si>
    <t>LAB. DENTAL HNOS HERNANDEZ</t>
  </si>
  <si>
    <t>Suministro de Odontolgía</t>
  </si>
  <si>
    <t>2026-086</t>
  </si>
  <si>
    <t>B1500000194</t>
  </si>
  <si>
    <t>ABREU LANTIAGUA</t>
  </si>
  <si>
    <t>Servicios de Alimentación</t>
  </si>
  <si>
    <t>2292-01</t>
  </si>
  <si>
    <t>2026-087</t>
  </si>
  <si>
    <t>E450000000009</t>
  </si>
  <si>
    <t>LAHMEDOM</t>
  </si>
  <si>
    <t>Papel Para Imágenes de RX</t>
  </si>
  <si>
    <t>2026-088</t>
  </si>
  <si>
    <t>E450000000484</t>
  </si>
  <si>
    <t>EPX DOMINICANA</t>
  </si>
  <si>
    <t>2026-089</t>
  </si>
  <si>
    <t>E450000000070</t>
  </si>
  <si>
    <t>MIX AIR DOMINICANA</t>
  </si>
  <si>
    <t>Suministro de Oxigeno</t>
  </si>
  <si>
    <t>2372-03</t>
  </si>
  <si>
    <t>2026-090</t>
  </si>
  <si>
    <t>PORTAL</t>
  </si>
  <si>
    <t xml:space="preserve">Portal </t>
  </si>
  <si>
    <t>2026-091</t>
  </si>
  <si>
    <t>E450000000069</t>
  </si>
  <si>
    <t>SILVER PHARMA</t>
  </si>
  <si>
    <t>2026-092</t>
  </si>
  <si>
    <t>B1500000243</t>
  </si>
  <si>
    <t>IMPRENTA REYES CABRERA</t>
  </si>
  <si>
    <t>Suministro de Impresos</t>
  </si>
  <si>
    <t>2222-01</t>
  </si>
  <si>
    <t>2026-093</t>
  </si>
  <si>
    <t>E450000010305</t>
  </si>
  <si>
    <t>BIO-NUCLEAR</t>
  </si>
  <si>
    <t>Reactivos e Insumos de Laboratorio</t>
  </si>
  <si>
    <t>2026-094</t>
  </si>
  <si>
    <t xml:space="preserve"> E450000000427</t>
  </si>
  <si>
    <t>MEDI-SAN</t>
  </si>
  <si>
    <t>Utiles Médico Quirúrgico y Med.</t>
  </si>
  <si>
    <t>2393-01-2341-01-</t>
  </si>
  <si>
    <t>2026-095</t>
  </si>
  <si>
    <t>E450000005947</t>
  </si>
  <si>
    <t>SUED &amp; FARGESA</t>
  </si>
  <si>
    <t>Reactivos de Laboratorio</t>
  </si>
  <si>
    <t>2026-096</t>
  </si>
  <si>
    <t>E450000000279</t>
  </si>
  <si>
    <t>ALMANZAR ESTEVEZ</t>
  </si>
  <si>
    <t>2026-097</t>
  </si>
  <si>
    <t>E450000000053</t>
  </si>
  <si>
    <t>ZEN PHARMACEUTHICAL</t>
  </si>
  <si>
    <t xml:space="preserve">Utiles Médico Quirúrgico </t>
  </si>
  <si>
    <t>2026-098</t>
  </si>
  <si>
    <t>E450000000102</t>
  </si>
  <si>
    <t>CONFORMATIC, SRL</t>
  </si>
  <si>
    <t>Repuestos y accesorios Menores</t>
  </si>
  <si>
    <t>2026-099</t>
  </si>
  <si>
    <t>E450000000003</t>
  </si>
  <si>
    <t>2026-100</t>
  </si>
  <si>
    <t>E450000000540</t>
  </si>
  <si>
    <t>2026-101</t>
  </si>
  <si>
    <t>B1500000007</t>
  </si>
  <si>
    <t>DEBELL STORE,EIRL</t>
  </si>
  <si>
    <t xml:space="preserve">Suministros de Oficina </t>
  </si>
  <si>
    <t>2392-01</t>
  </si>
  <si>
    <t>2026-102</t>
  </si>
  <si>
    <t>E450000000551</t>
  </si>
  <si>
    <t>2026-103</t>
  </si>
  <si>
    <t>En Proceso</t>
  </si>
  <si>
    <t>CLARO</t>
  </si>
  <si>
    <t>2026-104</t>
  </si>
  <si>
    <t>2026-105</t>
  </si>
  <si>
    <t>E450000000442</t>
  </si>
  <si>
    <t>PRODACOM,SRL</t>
  </si>
  <si>
    <t>EQUIPOS INFORMATICOS</t>
  </si>
  <si>
    <t>2613-01</t>
  </si>
  <si>
    <t>2026-106</t>
  </si>
  <si>
    <t>B1500000364</t>
  </si>
  <si>
    <t>2026-107</t>
  </si>
  <si>
    <t>B1500000879</t>
  </si>
  <si>
    <t>TIO DEPOSITO DENTAL</t>
  </si>
  <si>
    <t>Suministro de Odontologia</t>
  </si>
  <si>
    <t>2026-108</t>
  </si>
  <si>
    <t>E450000000004</t>
  </si>
  <si>
    <t>2026-109</t>
  </si>
  <si>
    <t>B1500000056</t>
  </si>
  <si>
    <t>DAVELBA TOURS, SRL</t>
  </si>
  <si>
    <t>Fletes</t>
  </si>
  <si>
    <t>2242-01</t>
  </si>
  <si>
    <t>2026-110</t>
  </si>
  <si>
    <t>B1500000195</t>
  </si>
  <si>
    <t>2026-111</t>
  </si>
  <si>
    <t>E450000000244</t>
  </si>
  <si>
    <t>HEXAPAWER PHARMA</t>
  </si>
  <si>
    <t>2026-112</t>
  </si>
  <si>
    <t>E450000000045</t>
  </si>
  <si>
    <t>UNIVERSAL DE COMPUTOS, SRL</t>
  </si>
  <si>
    <t xml:space="preserve">Suministros Eléctricos </t>
  </si>
  <si>
    <t>2396-01</t>
  </si>
  <si>
    <t>2026-113</t>
  </si>
  <si>
    <t>E450000000032</t>
  </si>
  <si>
    <t>PANADERIA Y REPOSTERIA RICO PAN ALEXIS CRUZ, SRL</t>
  </si>
  <si>
    <t>2026-114</t>
  </si>
  <si>
    <t>E450000000071</t>
  </si>
  <si>
    <t>SUPERMERCADO MAEÑO</t>
  </si>
  <si>
    <t>Alimentos y Materiales de Limpieza</t>
  </si>
  <si>
    <t>2311-01-2391-01</t>
  </si>
  <si>
    <t>2026-115</t>
  </si>
  <si>
    <t>B1500000187</t>
  </si>
  <si>
    <t>SOLUCIONES MEDICAS GLOBAL, SRL</t>
  </si>
  <si>
    <t>Serv. De Flete</t>
  </si>
  <si>
    <t>2026-116</t>
  </si>
  <si>
    <t>E450000000570</t>
  </si>
  <si>
    <t>2026-117</t>
  </si>
  <si>
    <t>B1500000197</t>
  </si>
  <si>
    <t>2026-118</t>
  </si>
  <si>
    <t>E450000000076</t>
  </si>
  <si>
    <t>2026-119</t>
  </si>
  <si>
    <t>B1500000510</t>
  </si>
  <si>
    <t>AYUNTAMIENTO MUNICIPAL DE SANTA CRUZ DE MAO</t>
  </si>
  <si>
    <t>Recolección de Desechos</t>
  </si>
  <si>
    <t>2218-01</t>
  </si>
  <si>
    <t>2026-120</t>
  </si>
  <si>
    <t>B1500000026</t>
  </si>
  <si>
    <t>CONSTRUESPACIO</t>
  </si>
  <si>
    <t>Obras Menores en Edificaciones</t>
  </si>
  <si>
    <t>2026-121</t>
  </si>
  <si>
    <t>B1500000156</t>
  </si>
  <si>
    <t>SPEEDWI  TELECOM</t>
  </si>
  <si>
    <t>2026-122</t>
  </si>
  <si>
    <t>E450000000028</t>
  </si>
  <si>
    <t>STRONICS</t>
  </si>
  <si>
    <t>Suministro mensualidad Sistema</t>
  </si>
  <si>
    <t>2259-01</t>
  </si>
  <si>
    <t>2026-123</t>
  </si>
  <si>
    <t>2026-124</t>
  </si>
  <si>
    <t>E450000000545</t>
  </si>
  <si>
    <t>2026-125</t>
  </si>
  <si>
    <t>E450000000862</t>
  </si>
  <si>
    <t>2026-126</t>
  </si>
  <si>
    <t>E450000000863</t>
  </si>
  <si>
    <t>2026-127</t>
  </si>
  <si>
    <t>B1500000469</t>
  </si>
  <si>
    <t>HATICO AGROINDUSTRIAL</t>
  </si>
  <si>
    <t>2026-128</t>
  </si>
  <si>
    <t>E450000000341</t>
  </si>
  <si>
    <t>SUPER ESTACION MAO</t>
  </si>
  <si>
    <t>Suministro de Combustible</t>
  </si>
  <si>
    <t>2371-01-02-05</t>
  </si>
  <si>
    <t>2026-129</t>
  </si>
  <si>
    <t>B1500003465</t>
  </si>
  <si>
    <t>ARCADIO ESPINAL</t>
  </si>
  <si>
    <t>2026-130</t>
  </si>
  <si>
    <t>B1500000057</t>
  </si>
  <si>
    <t>Alquileres y rentas de edificios y locales</t>
  </si>
  <si>
    <t>2251-02</t>
  </si>
  <si>
    <t>2026-131</t>
  </si>
  <si>
    <t>E450000000072</t>
  </si>
  <si>
    <t>ECO CETIOSA</t>
  </si>
  <si>
    <t>Sub-Total Compras RD$</t>
  </si>
  <si>
    <t>RESUMEN DE COMPRAS o SERVICIOS POR CUENTA:</t>
  </si>
  <si>
    <t>RESUMEN DE PROCESO SEGÚN MODALIDAD:</t>
  </si>
  <si>
    <t xml:space="preserve">CUENTAS No. </t>
  </si>
  <si>
    <t>CANTIDAD</t>
  </si>
  <si>
    <t>MONTO</t>
  </si>
  <si>
    <t>TIPO</t>
  </si>
  <si>
    <t>Compra Directa</t>
  </si>
  <si>
    <t>Compra Menor</t>
  </si>
  <si>
    <t>Comparacion de precio</t>
  </si>
  <si>
    <t>2251-01</t>
  </si>
  <si>
    <t>TOTAL RESUMEN</t>
  </si>
  <si>
    <t xml:space="preserve">TOTAL COMPRAS       </t>
  </si>
  <si>
    <t>CERTIFICO CORRECTO:</t>
  </si>
  <si>
    <t>Dr. Newton Solano</t>
  </si>
  <si>
    <t>DIRECTOR</t>
  </si>
  <si>
    <t>ENC. DE COMPRAS:  Lic. Laury M. Andeliz</t>
  </si>
  <si>
    <t>Lic. Jean Flores</t>
  </si>
  <si>
    <t>ADMINISTRADOR:</t>
  </si>
  <si>
    <t>Nota 1: La referencia del proceso de compra se corresponde al #expediente del proceso</t>
  </si>
  <si>
    <t>emitido en  portal Compras y contrataciones .</t>
  </si>
  <si>
    <t xml:space="preserve">Lumbral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</si>
</sst>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dd/mm/yyyy;@"/>
    <numFmt numFmtId="165" formatCode="_-* #,##0.00\ _€_-;\-* #,##0.00\ _€_-;_-* &quot;-&quot;??\ _€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wrapText="1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164" fontId="5" fillId="0" borderId="2" xfId="0" applyNumberFormat="1" applyFont="1" applyBorder="1"/>
    <xf numFmtId="0" fontId="0" fillId="0" borderId="2" xfId="0" applyBorder="1" applyAlignment="1">
      <alignment wrapText="1"/>
    </xf>
    <xf numFmtId="0" fontId="6" fillId="0" borderId="2" xfId="0" applyFont="1" applyBorder="1" applyAlignment="1">
      <alignment horizontal="right"/>
    </xf>
    <xf numFmtId="0" fontId="5" fillId="2" borderId="2" xfId="0" applyFont="1" applyFill="1" applyBorder="1" applyAlignment="1">
      <alignment horizontal="right"/>
    </xf>
    <xf numFmtId="0" fontId="0" fillId="0" borderId="2" xfId="0" applyBorder="1" applyAlignment="1">
      <alignment horizontal="center" wrapText="1"/>
    </xf>
    <xf numFmtId="0" fontId="7" fillId="0" borderId="3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7" fillId="0" borderId="2" xfId="0" applyFont="1" applyBorder="1" applyAlignment="1">
      <alignment horizontal="left" wrapText="1"/>
    </xf>
    <xf numFmtId="4" fontId="0" fillId="0" borderId="2" xfId="0" applyNumberFormat="1" applyBorder="1" applyAlignment="1">
      <alignment horizontal="right"/>
    </xf>
    <xf numFmtId="0" fontId="0" fillId="0" borderId="2" xfId="0" applyBorder="1"/>
    <xf numFmtId="0" fontId="5" fillId="0" borderId="2" xfId="0" applyFont="1" applyBorder="1" applyAlignment="1">
      <alignment horizontal="right"/>
    </xf>
    <xf numFmtId="0" fontId="7" fillId="0" borderId="2" xfId="0" applyFont="1" applyBorder="1" applyAlignment="1">
      <alignment horizontal="center" wrapText="1"/>
    </xf>
    <xf numFmtId="164" fontId="5" fillId="0" borderId="2" xfId="0" applyNumberFormat="1" applyFont="1" applyBorder="1" applyAlignment="1">
      <alignment horizontal="right"/>
    </xf>
    <xf numFmtId="14" fontId="7" fillId="0" borderId="2" xfId="0" applyNumberFormat="1" applyFont="1" applyBorder="1" applyAlignment="1">
      <alignment horizontal="right"/>
    </xf>
    <xf numFmtId="0" fontId="5" fillId="2" borderId="2" xfId="0" applyFont="1" applyFill="1" applyBorder="1" applyAlignment="1">
      <alignment horizontal="right" wrapText="1"/>
    </xf>
    <xf numFmtId="164" fontId="5" fillId="2" borderId="2" xfId="0" applyNumberFormat="1" applyFont="1" applyFill="1" applyBorder="1" applyAlignment="1">
      <alignment horizontal="right"/>
    </xf>
    <xf numFmtId="14" fontId="7" fillId="2" borderId="2" xfId="0" applyNumberFormat="1" applyFont="1" applyFill="1" applyBorder="1" applyAlignment="1">
      <alignment horizontal="right"/>
    </xf>
    <xf numFmtId="0" fontId="5" fillId="0" borderId="2" xfId="0" applyFont="1" applyBorder="1" applyAlignment="1">
      <alignment horizontal="right" wrapText="1"/>
    </xf>
    <xf numFmtId="0" fontId="8" fillId="0" borderId="2" xfId="0" applyFont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4" fontId="9" fillId="0" borderId="2" xfId="0" applyNumberFormat="1" applyFont="1" applyBorder="1" applyAlignment="1">
      <alignment horizontal="right"/>
    </xf>
    <xf numFmtId="0" fontId="10" fillId="0" borderId="2" xfId="0" applyFont="1" applyBorder="1" applyAlignment="1">
      <alignment horizontal="left" wrapText="1"/>
    </xf>
    <xf numFmtId="0" fontId="11" fillId="0" borderId="2" xfId="0" applyFont="1" applyBorder="1" applyAlignment="1">
      <alignment horizontal="left" wrapText="1"/>
    </xf>
    <xf numFmtId="43" fontId="9" fillId="0" borderId="2" xfId="1" applyFont="1" applyBorder="1"/>
    <xf numFmtId="43" fontId="0" fillId="0" borderId="2" xfId="0" applyNumberFormat="1" applyBorder="1"/>
    <xf numFmtId="0" fontId="4" fillId="0" borderId="0" xfId="0" applyFont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4" fontId="0" fillId="0" borderId="2" xfId="0" applyNumberFormat="1" applyBorder="1"/>
    <xf numFmtId="0" fontId="8" fillId="0" borderId="2" xfId="0" applyFont="1" applyBorder="1" applyAlignment="1">
      <alignment horizontal="center"/>
    </xf>
    <xf numFmtId="165" fontId="0" fillId="0" borderId="0" xfId="0" applyNumberFormat="1"/>
    <xf numFmtId="0" fontId="2" fillId="0" borderId="2" xfId="0" applyFont="1" applyBorder="1" applyAlignment="1">
      <alignment horizontal="right"/>
    </xf>
    <xf numFmtId="165" fontId="0" fillId="0" borderId="2" xfId="0" applyNumberFormat="1" applyBorder="1"/>
    <xf numFmtId="43" fontId="0" fillId="0" borderId="0" xfId="0" applyNumberFormat="1"/>
    <xf numFmtId="4" fontId="0" fillId="0" borderId="0" xfId="0" applyNumberFormat="1"/>
    <xf numFmtId="0" fontId="1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right"/>
    </xf>
    <xf numFmtId="0" fontId="4" fillId="0" borderId="5" xfId="0" applyFont="1" applyBorder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409575</xdr:colOff>
      <xdr:row>0</xdr:row>
      <xdr:rowOff>171450</xdr:rowOff>
    </xdr:from>
    <xdr:to>
      <xdr:col>5</xdr:col>
      <xdr:colOff>1272674</xdr:colOff>
      <xdr:row>2</xdr:row>
      <xdr:rowOff>85724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B6B3D238-D8DA-43CC-B92B-9835C9314A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8650" y="17145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1"/>
  <sheetViews>
    <sheetView tabSelected="1" topLeftCell="A61" zoomScaleNormal="100" workbookViewId="0">
      <selection activeCell="F8" sqref="F8"/>
    </sheetView>
  </sheetViews>
  <sheetFormatPr baseColWidth="10" defaultRowHeight="15" x14ac:dyDescent="0.25"/>
  <cols>
    <col min="1" max="1" width="12.7109375" customWidth="1"/>
    <col min="2" max="2" width="11.5703125" customWidth="1"/>
    <col min="4" max="4" width="14.7109375" customWidth="1"/>
    <col min="5" max="5" width="10" customWidth="1"/>
    <col min="6" max="6" width="25.85546875" customWidth="1"/>
    <col min="7" max="7" width="32" customWidth="1"/>
    <col min="8" max="8" width="13.5703125" customWidth="1"/>
    <col min="9" max="9" width="23.85546875" customWidth="1"/>
  </cols>
  <sheetData>
    <row r="1" spans="1:9" x14ac:dyDescent="0.25">
      <c r="E1" s="1"/>
    </row>
    <row r="2" spans="1:9" x14ac:dyDescent="0.25">
      <c r="E2" s="1"/>
    </row>
    <row r="3" spans="1:9" x14ac:dyDescent="0.25">
      <c r="A3" s="43" t="s">
        <v>0</v>
      </c>
      <c r="B3" s="43"/>
      <c r="C3" s="43"/>
      <c r="D3" s="43"/>
      <c r="E3" s="43"/>
      <c r="F3" s="43"/>
      <c r="G3" s="43"/>
      <c r="H3" s="43"/>
      <c r="I3" s="43"/>
    </row>
    <row r="4" spans="1:9" ht="18.75" x14ac:dyDescent="0.3">
      <c r="A4" s="44" t="s">
        <v>1</v>
      </c>
      <c r="B4" s="44"/>
      <c r="C4" s="44"/>
      <c r="D4" s="44"/>
      <c r="E4" s="44"/>
      <c r="F4" s="44"/>
      <c r="G4" s="44"/>
      <c r="H4" s="44"/>
      <c r="I4" s="44"/>
    </row>
    <row r="5" spans="1:9" ht="18.75" x14ac:dyDescent="0.3">
      <c r="A5" s="44" t="s">
        <v>2</v>
      </c>
      <c r="B5" s="44"/>
      <c r="C5" s="44"/>
      <c r="D5" s="44"/>
      <c r="E5" s="44"/>
      <c r="F5" s="44"/>
      <c r="G5" s="44"/>
      <c r="H5" s="44"/>
      <c r="I5" s="44"/>
    </row>
    <row r="6" spans="1:9" ht="18.75" x14ac:dyDescent="0.3">
      <c r="A6" s="45" t="s">
        <v>3</v>
      </c>
      <c r="B6" s="45"/>
      <c r="C6" s="45"/>
      <c r="D6" s="45"/>
      <c r="E6" s="45"/>
      <c r="F6" s="45"/>
      <c r="G6" s="45"/>
      <c r="H6" s="45"/>
      <c r="I6" s="45"/>
    </row>
    <row r="7" spans="1:9" ht="47.25" x14ac:dyDescent="0.25">
      <c r="A7" s="2" t="s">
        <v>4</v>
      </c>
      <c r="B7" s="3" t="s">
        <v>5</v>
      </c>
      <c r="C7" s="4" t="s">
        <v>6</v>
      </c>
      <c r="D7" s="3" t="s">
        <v>7</v>
      </c>
      <c r="E7" s="3" t="s">
        <v>8</v>
      </c>
      <c r="F7" s="2" t="s">
        <v>9</v>
      </c>
      <c r="G7" s="2" t="s">
        <v>10</v>
      </c>
      <c r="H7" s="3" t="s">
        <v>11</v>
      </c>
      <c r="I7" s="2" t="s">
        <v>12</v>
      </c>
    </row>
    <row r="8" spans="1:9" ht="45" x14ac:dyDescent="0.25">
      <c r="A8" s="5">
        <v>46062</v>
      </c>
      <c r="B8" s="6" t="s">
        <v>13</v>
      </c>
      <c r="C8" s="7" t="s">
        <v>14</v>
      </c>
      <c r="D8" s="8" t="s">
        <v>15</v>
      </c>
      <c r="E8" s="9" t="s">
        <v>16</v>
      </c>
      <c r="F8" s="10" t="s">
        <v>17</v>
      </c>
      <c r="G8" s="11" t="s">
        <v>18</v>
      </c>
      <c r="H8" s="12" t="s">
        <v>19</v>
      </c>
      <c r="I8" s="13">
        <f>153000</f>
        <v>153000</v>
      </c>
    </row>
    <row r="9" spans="1:9" x14ac:dyDescent="0.25">
      <c r="A9" s="5">
        <v>46054</v>
      </c>
      <c r="B9" s="14"/>
      <c r="C9" s="15" t="s">
        <v>20</v>
      </c>
      <c r="D9" s="8" t="s">
        <v>21</v>
      </c>
      <c r="E9" s="16" t="s">
        <v>16</v>
      </c>
      <c r="F9" s="10" t="s">
        <v>22</v>
      </c>
      <c r="G9" s="11" t="s">
        <v>23</v>
      </c>
      <c r="H9" s="12" t="s">
        <v>24</v>
      </c>
      <c r="I9" s="13">
        <v>18500</v>
      </c>
    </row>
    <row r="10" spans="1:9" x14ac:dyDescent="0.25">
      <c r="A10" s="5">
        <v>46055</v>
      </c>
      <c r="B10" s="14"/>
      <c r="C10" s="15" t="s">
        <v>25</v>
      </c>
      <c r="D10" s="8" t="s">
        <v>26</v>
      </c>
      <c r="E10" s="9" t="s">
        <v>16</v>
      </c>
      <c r="F10" s="10" t="s">
        <v>27</v>
      </c>
      <c r="G10" s="11" t="s">
        <v>28</v>
      </c>
      <c r="H10" s="12" t="s">
        <v>29</v>
      </c>
      <c r="I10" s="13">
        <v>42480</v>
      </c>
    </row>
    <row r="11" spans="1:9" x14ac:dyDescent="0.25">
      <c r="A11" s="17">
        <v>46055</v>
      </c>
      <c r="B11" s="18"/>
      <c r="C11" s="19" t="s">
        <v>30</v>
      </c>
      <c r="D11" s="8" t="s">
        <v>31</v>
      </c>
      <c r="E11" s="9" t="s">
        <v>16</v>
      </c>
      <c r="F11" s="10" t="s">
        <v>32</v>
      </c>
      <c r="G11" s="11" t="s">
        <v>33</v>
      </c>
      <c r="H11" s="12" t="s">
        <v>34</v>
      </c>
      <c r="I11" s="13">
        <v>245440</v>
      </c>
    </row>
    <row r="12" spans="1:9" x14ac:dyDescent="0.25">
      <c r="A12" s="17">
        <v>46055</v>
      </c>
      <c r="B12" s="18"/>
      <c r="C12" s="19" t="s">
        <v>35</v>
      </c>
      <c r="D12" s="8" t="s">
        <v>36</v>
      </c>
      <c r="E12" s="9" t="s">
        <v>16</v>
      </c>
      <c r="F12" s="10" t="s">
        <v>37</v>
      </c>
      <c r="G12" s="11" t="s">
        <v>38</v>
      </c>
      <c r="H12" s="12" t="s">
        <v>39</v>
      </c>
      <c r="I12" s="13">
        <v>156866.16</v>
      </c>
    </row>
    <row r="13" spans="1:9" x14ac:dyDescent="0.25">
      <c r="A13" s="5">
        <v>46054</v>
      </c>
      <c r="B13" s="14"/>
      <c r="C13" s="15" t="s">
        <v>40</v>
      </c>
      <c r="D13" s="8" t="s">
        <v>41</v>
      </c>
      <c r="E13" s="16" t="s">
        <v>16</v>
      </c>
      <c r="F13" s="10" t="s">
        <v>42</v>
      </c>
      <c r="G13" s="11" t="s">
        <v>43</v>
      </c>
      <c r="H13" s="12" t="s">
        <v>44</v>
      </c>
      <c r="I13" s="13">
        <v>5495</v>
      </c>
    </row>
    <row r="14" spans="1:9" x14ac:dyDescent="0.25">
      <c r="A14" s="5">
        <v>46056</v>
      </c>
      <c r="B14" s="14"/>
      <c r="C14" s="15" t="s">
        <v>45</v>
      </c>
      <c r="D14" s="8" t="s">
        <v>46</v>
      </c>
      <c r="E14" s="9" t="s">
        <v>16</v>
      </c>
      <c r="F14" s="10" t="s">
        <v>47</v>
      </c>
      <c r="G14" s="11" t="s">
        <v>48</v>
      </c>
      <c r="H14" s="12" t="s">
        <v>49</v>
      </c>
      <c r="I14" s="13">
        <v>180540</v>
      </c>
    </row>
    <row r="15" spans="1:9" x14ac:dyDescent="0.25">
      <c r="A15" s="20">
        <v>46056</v>
      </c>
      <c r="B15" s="21"/>
      <c r="C15" s="19" t="s">
        <v>50</v>
      </c>
      <c r="D15" s="8" t="s">
        <v>51</v>
      </c>
      <c r="E15" s="9" t="s">
        <v>16</v>
      </c>
      <c r="F15" s="10" t="s">
        <v>52</v>
      </c>
      <c r="G15" s="11" t="s">
        <v>53</v>
      </c>
      <c r="H15" s="12" t="s">
        <v>54</v>
      </c>
      <c r="I15" s="13">
        <v>29040</v>
      </c>
    </row>
    <row r="16" spans="1:9" x14ac:dyDescent="0.25">
      <c r="A16" s="5">
        <v>46056</v>
      </c>
      <c r="B16" s="14"/>
      <c r="C16" s="15" t="s">
        <v>55</v>
      </c>
      <c r="D16" s="8" t="s">
        <v>56</v>
      </c>
      <c r="E16" s="16" t="s">
        <v>16</v>
      </c>
      <c r="F16" s="10" t="s">
        <v>52</v>
      </c>
      <c r="G16" s="11" t="s">
        <v>53</v>
      </c>
      <c r="H16" s="12" t="s">
        <v>54</v>
      </c>
      <c r="I16" s="13">
        <v>67250</v>
      </c>
    </row>
    <row r="17" spans="1:9" x14ac:dyDescent="0.25">
      <c r="A17" s="5">
        <v>46056</v>
      </c>
      <c r="B17" s="14"/>
      <c r="C17" s="22" t="s">
        <v>57</v>
      </c>
      <c r="D17" s="8" t="s">
        <v>58</v>
      </c>
      <c r="E17" s="23" t="s">
        <v>16</v>
      </c>
      <c r="F17" s="10" t="s">
        <v>59</v>
      </c>
      <c r="G17" s="11" t="s">
        <v>53</v>
      </c>
      <c r="H17" s="12" t="s">
        <v>54</v>
      </c>
      <c r="I17" s="13">
        <v>239022.9</v>
      </c>
    </row>
    <row r="18" spans="1:9" x14ac:dyDescent="0.25">
      <c r="A18" s="5">
        <v>46058</v>
      </c>
      <c r="B18" s="14"/>
      <c r="C18" s="15" t="s">
        <v>60</v>
      </c>
      <c r="D18" s="8" t="s">
        <v>61</v>
      </c>
      <c r="E18" s="24" t="s">
        <v>16</v>
      </c>
      <c r="F18" s="10" t="s">
        <v>62</v>
      </c>
      <c r="G18" s="11" t="s">
        <v>63</v>
      </c>
      <c r="H18" s="12" t="s">
        <v>64</v>
      </c>
      <c r="I18" s="13">
        <v>107482.04</v>
      </c>
    </row>
    <row r="19" spans="1:9" x14ac:dyDescent="0.25">
      <c r="A19" s="5">
        <v>46058</v>
      </c>
      <c r="B19" s="14"/>
      <c r="C19" s="15" t="s">
        <v>65</v>
      </c>
      <c r="D19" s="8" t="s">
        <v>66</v>
      </c>
      <c r="E19" s="9" t="s">
        <v>16</v>
      </c>
      <c r="F19" s="10" t="s">
        <v>67</v>
      </c>
      <c r="G19" s="11" t="s">
        <v>68</v>
      </c>
      <c r="H19" s="12" t="s">
        <v>29</v>
      </c>
      <c r="I19" s="13">
        <v>129148.37</v>
      </c>
    </row>
    <row r="20" spans="1:9" x14ac:dyDescent="0.25">
      <c r="A20" s="5">
        <v>46059</v>
      </c>
      <c r="B20" s="14"/>
      <c r="C20" s="15" t="s">
        <v>69</v>
      </c>
      <c r="D20" s="8" t="s">
        <v>70</v>
      </c>
      <c r="E20" s="16" t="s">
        <v>16</v>
      </c>
      <c r="F20" s="10" t="s">
        <v>71</v>
      </c>
      <c r="G20" s="11" t="s">
        <v>18</v>
      </c>
      <c r="H20" s="12" t="s">
        <v>19</v>
      </c>
      <c r="I20" s="13">
        <v>119500</v>
      </c>
    </row>
    <row r="21" spans="1:9" x14ac:dyDescent="0.25">
      <c r="A21" s="5">
        <v>46059</v>
      </c>
      <c r="B21" s="14"/>
      <c r="C21" s="15" t="s">
        <v>72</v>
      </c>
      <c r="D21" s="8" t="s">
        <v>73</v>
      </c>
      <c r="E21" s="23" t="s">
        <v>16</v>
      </c>
      <c r="F21" s="10" t="s">
        <v>74</v>
      </c>
      <c r="G21" s="11" t="s">
        <v>75</v>
      </c>
      <c r="H21" s="12" t="s">
        <v>39</v>
      </c>
      <c r="I21" s="13">
        <v>44234.49</v>
      </c>
    </row>
    <row r="22" spans="1:9" x14ac:dyDescent="0.25">
      <c r="A22" s="5">
        <v>46059</v>
      </c>
      <c r="B22" s="14"/>
      <c r="C22" s="15" t="s">
        <v>76</v>
      </c>
      <c r="D22" s="8" t="s">
        <v>77</v>
      </c>
      <c r="E22" s="16" t="s">
        <v>16</v>
      </c>
      <c r="F22" s="10" t="s">
        <v>78</v>
      </c>
      <c r="G22" s="11" t="s">
        <v>79</v>
      </c>
      <c r="H22" s="12" t="s">
        <v>80</v>
      </c>
      <c r="I22" s="13">
        <v>51625</v>
      </c>
    </row>
    <row r="23" spans="1:9" x14ac:dyDescent="0.25">
      <c r="A23" s="5">
        <v>46062</v>
      </c>
      <c r="B23" s="14"/>
      <c r="C23" s="15" t="s">
        <v>81</v>
      </c>
      <c r="D23" s="8" t="s">
        <v>82</v>
      </c>
      <c r="E23" s="9" t="s">
        <v>16</v>
      </c>
      <c r="F23" s="10" t="s">
        <v>83</v>
      </c>
      <c r="G23" s="11" t="s">
        <v>84</v>
      </c>
      <c r="H23" s="12" t="s">
        <v>39</v>
      </c>
      <c r="I23" s="13">
        <v>140420</v>
      </c>
    </row>
    <row r="24" spans="1:9" x14ac:dyDescent="0.25">
      <c r="A24" s="5">
        <v>46058</v>
      </c>
      <c r="B24" s="14"/>
      <c r="C24" s="15" t="s">
        <v>85</v>
      </c>
      <c r="D24" s="8" t="s">
        <v>86</v>
      </c>
      <c r="E24" s="9" t="s">
        <v>16</v>
      </c>
      <c r="F24" s="10" t="s">
        <v>87</v>
      </c>
      <c r="G24" s="11" t="s">
        <v>18</v>
      </c>
      <c r="H24" s="12" t="s">
        <v>19</v>
      </c>
      <c r="I24" s="13">
        <v>56495</v>
      </c>
    </row>
    <row r="25" spans="1:9" x14ac:dyDescent="0.25">
      <c r="A25" s="5">
        <v>46062</v>
      </c>
      <c r="B25" s="14"/>
      <c r="C25" s="15" t="s">
        <v>88</v>
      </c>
      <c r="D25" s="8" t="s">
        <v>89</v>
      </c>
      <c r="E25" s="23" t="s">
        <v>16</v>
      </c>
      <c r="F25" s="10" t="s">
        <v>90</v>
      </c>
      <c r="G25" s="11" t="s">
        <v>91</v>
      </c>
      <c r="H25" s="12" t="s">
        <v>92</v>
      </c>
      <c r="I25" s="13">
        <v>225000</v>
      </c>
    </row>
    <row r="26" spans="1:9" x14ac:dyDescent="0.25">
      <c r="A26" s="5"/>
      <c r="B26" s="14"/>
      <c r="C26" s="15" t="s">
        <v>93</v>
      </c>
      <c r="D26" s="8"/>
      <c r="E26" s="9" t="s">
        <v>16</v>
      </c>
      <c r="F26" s="10" t="s">
        <v>94</v>
      </c>
      <c r="G26" s="11" t="s">
        <v>95</v>
      </c>
      <c r="H26" s="12"/>
      <c r="I26" s="13">
        <v>0</v>
      </c>
    </row>
    <row r="27" spans="1:9" x14ac:dyDescent="0.25">
      <c r="A27" s="5">
        <v>46063</v>
      </c>
      <c r="B27" s="14"/>
      <c r="C27" s="15" t="s">
        <v>96</v>
      </c>
      <c r="D27" s="8" t="s">
        <v>97</v>
      </c>
      <c r="E27" s="9" t="s">
        <v>16</v>
      </c>
      <c r="F27" s="10" t="s">
        <v>98</v>
      </c>
      <c r="G27" s="11" t="s">
        <v>18</v>
      </c>
      <c r="H27" s="12" t="s">
        <v>19</v>
      </c>
      <c r="I27" s="13">
        <v>47200</v>
      </c>
    </row>
    <row r="28" spans="1:9" x14ac:dyDescent="0.25">
      <c r="A28" s="5">
        <v>46063</v>
      </c>
      <c r="B28" s="14"/>
      <c r="C28" s="15" t="s">
        <v>99</v>
      </c>
      <c r="D28" s="8" t="s">
        <v>100</v>
      </c>
      <c r="E28" s="9" t="s">
        <v>16</v>
      </c>
      <c r="F28" s="10" t="s">
        <v>101</v>
      </c>
      <c r="G28" s="11" t="s">
        <v>102</v>
      </c>
      <c r="H28" s="12" t="s">
        <v>103</v>
      </c>
      <c r="I28" s="13">
        <v>198839</v>
      </c>
    </row>
    <row r="29" spans="1:9" x14ac:dyDescent="0.25">
      <c r="A29" s="5">
        <v>46058</v>
      </c>
      <c r="B29" s="14"/>
      <c r="C29" s="15" t="s">
        <v>104</v>
      </c>
      <c r="D29" s="8" t="s">
        <v>105</v>
      </c>
      <c r="E29" s="24" t="s">
        <v>16</v>
      </c>
      <c r="F29" s="10" t="s">
        <v>106</v>
      </c>
      <c r="G29" s="11" t="s">
        <v>107</v>
      </c>
      <c r="H29" s="12" t="s">
        <v>92</v>
      </c>
      <c r="I29" s="13">
        <v>180873.35</v>
      </c>
    </row>
    <row r="30" spans="1:9" ht="24.75" x14ac:dyDescent="0.25">
      <c r="A30" s="5">
        <v>46059</v>
      </c>
      <c r="B30" s="14"/>
      <c r="C30" s="15" t="s">
        <v>108</v>
      </c>
      <c r="D30" s="8" t="s">
        <v>109</v>
      </c>
      <c r="E30" s="16" t="s">
        <v>16</v>
      </c>
      <c r="F30" s="10" t="s">
        <v>110</v>
      </c>
      <c r="G30" s="11" t="s">
        <v>111</v>
      </c>
      <c r="H30" s="12" t="s">
        <v>112</v>
      </c>
      <c r="I30" s="13">
        <v>142280</v>
      </c>
    </row>
    <row r="31" spans="1:9" x14ac:dyDescent="0.25">
      <c r="A31" s="5">
        <v>46059</v>
      </c>
      <c r="B31" s="14"/>
      <c r="C31" s="15" t="s">
        <v>113</v>
      </c>
      <c r="D31" s="8" t="s">
        <v>114</v>
      </c>
      <c r="E31" s="9" t="s">
        <v>16</v>
      </c>
      <c r="F31" s="10" t="s">
        <v>115</v>
      </c>
      <c r="G31" s="11" t="s">
        <v>116</v>
      </c>
      <c r="H31" s="12" t="s">
        <v>92</v>
      </c>
      <c r="I31" s="13">
        <f>756913.54</f>
        <v>756913.54</v>
      </c>
    </row>
    <row r="32" spans="1:9" x14ac:dyDescent="0.25">
      <c r="A32" s="5">
        <v>46062</v>
      </c>
      <c r="B32" s="14"/>
      <c r="C32" s="15" t="s">
        <v>117</v>
      </c>
      <c r="D32" s="8" t="s">
        <v>118</v>
      </c>
      <c r="E32" s="9" t="s">
        <v>16</v>
      </c>
      <c r="F32" s="10" t="s">
        <v>119</v>
      </c>
      <c r="G32" s="11" t="s">
        <v>116</v>
      </c>
      <c r="H32" s="12" t="s">
        <v>92</v>
      </c>
      <c r="I32" s="13">
        <v>703523.69</v>
      </c>
    </row>
    <row r="33" spans="1:9" x14ac:dyDescent="0.25">
      <c r="A33" s="5">
        <v>46062</v>
      </c>
      <c r="B33" s="14"/>
      <c r="C33" s="15" t="s">
        <v>120</v>
      </c>
      <c r="D33" s="8" t="s">
        <v>121</v>
      </c>
      <c r="E33" s="9" t="s">
        <v>16</v>
      </c>
      <c r="F33" s="10" t="s">
        <v>122</v>
      </c>
      <c r="G33" s="11" t="s">
        <v>123</v>
      </c>
      <c r="H33" s="12" t="s">
        <v>39</v>
      </c>
      <c r="I33" s="13">
        <v>42775</v>
      </c>
    </row>
    <row r="34" spans="1:9" x14ac:dyDescent="0.25">
      <c r="A34" s="5">
        <v>46064</v>
      </c>
      <c r="B34" s="14"/>
      <c r="C34" s="15" t="s">
        <v>124</v>
      </c>
      <c r="D34" s="8" t="s">
        <v>125</v>
      </c>
      <c r="E34" s="25" t="s">
        <v>16</v>
      </c>
      <c r="F34" s="10" t="s">
        <v>126</v>
      </c>
      <c r="G34" s="11" t="s">
        <v>127</v>
      </c>
      <c r="H34" s="12" t="s">
        <v>29</v>
      </c>
      <c r="I34" s="26">
        <v>48500.01</v>
      </c>
    </row>
    <row r="35" spans="1:9" x14ac:dyDescent="0.25">
      <c r="A35" s="5">
        <v>46064</v>
      </c>
      <c r="B35" s="14"/>
      <c r="C35" s="15" t="s">
        <v>128</v>
      </c>
      <c r="D35" s="8" t="s">
        <v>129</v>
      </c>
      <c r="E35" s="9" t="s">
        <v>16</v>
      </c>
      <c r="F35" s="10" t="s">
        <v>37</v>
      </c>
      <c r="G35" s="11" t="s">
        <v>38</v>
      </c>
      <c r="H35" s="12" t="s">
        <v>39</v>
      </c>
      <c r="I35" s="13">
        <v>138130.79999999999</v>
      </c>
    </row>
    <row r="36" spans="1:9" x14ac:dyDescent="0.25">
      <c r="A36" s="5">
        <v>46065</v>
      </c>
      <c r="B36" s="14"/>
      <c r="C36" s="15" t="s">
        <v>130</v>
      </c>
      <c r="D36" s="8" t="s">
        <v>131</v>
      </c>
      <c r="E36" s="9" t="s">
        <v>16</v>
      </c>
      <c r="F36" s="10" t="s">
        <v>67</v>
      </c>
      <c r="G36" s="11" t="s">
        <v>68</v>
      </c>
      <c r="H36" s="12" t="s">
        <v>29</v>
      </c>
      <c r="I36" s="13">
        <v>86505.12</v>
      </c>
    </row>
    <row r="37" spans="1:9" x14ac:dyDescent="0.25">
      <c r="A37" s="5">
        <v>46065</v>
      </c>
      <c r="B37" s="14"/>
      <c r="C37" s="15" t="s">
        <v>132</v>
      </c>
      <c r="D37" s="8" t="s">
        <v>133</v>
      </c>
      <c r="E37" s="9" t="s">
        <v>16</v>
      </c>
      <c r="F37" s="10" t="s">
        <v>134</v>
      </c>
      <c r="G37" s="11" t="s">
        <v>135</v>
      </c>
      <c r="H37" s="12" t="s">
        <v>136</v>
      </c>
      <c r="I37" s="13">
        <v>4014.36</v>
      </c>
    </row>
    <row r="38" spans="1:9" x14ac:dyDescent="0.25">
      <c r="A38" s="5">
        <v>46067</v>
      </c>
      <c r="B38" s="14"/>
      <c r="C38" s="15" t="s">
        <v>137</v>
      </c>
      <c r="D38" s="8" t="s">
        <v>138</v>
      </c>
      <c r="E38" s="9" t="s">
        <v>16</v>
      </c>
      <c r="F38" s="10" t="s">
        <v>67</v>
      </c>
      <c r="G38" s="11" t="s">
        <v>68</v>
      </c>
      <c r="H38" s="12" t="s">
        <v>29</v>
      </c>
      <c r="I38" s="13">
        <v>6300</v>
      </c>
    </row>
    <row r="39" spans="1:9" x14ac:dyDescent="0.25">
      <c r="A39" s="5">
        <v>46069</v>
      </c>
      <c r="B39" s="14"/>
      <c r="C39" s="15" t="s">
        <v>139</v>
      </c>
      <c r="D39" s="8" t="s">
        <v>140</v>
      </c>
      <c r="E39" s="23" t="s">
        <v>16</v>
      </c>
      <c r="F39" s="10" t="s">
        <v>141</v>
      </c>
      <c r="G39" s="11" t="s">
        <v>63</v>
      </c>
      <c r="H39" s="12" t="s">
        <v>64</v>
      </c>
      <c r="I39" s="13">
        <v>4092.4</v>
      </c>
    </row>
    <row r="40" spans="1:9" x14ac:dyDescent="0.25">
      <c r="A40" s="5">
        <v>46069</v>
      </c>
      <c r="B40" s="14"/>
      <c r="C40" s="15" t="s">
        <v>142</v>
      </c>
      <c r="D40" s="8" t="s">
        <v>140</v>
      </c>
      <c r="E40" s="9" t="s">
        <v>16</v>
      </c>
      <c r="F40" s="10" t="s">
        <v>141</v>
      </c>
      <c r="G40" s="11" t="s">
        <v>63</v>
      </c>
      <c r="H40" s="12" t="s">
        <v>64</v>
      </c>
      <c r="I40" s="13">
        <v>13522.8</v>
      </c>
    </row>
    <row r="41" spans="1:9" x14ac:dyDescent="0.25">
      <c r="A41" s="5">
        <v>46069</v>
      </c>
      <c r="B41" s="14"/>
      <c r="C41" s="15" t="s">
        <v>143</v>
      </c>
      <c r="D41" s="8" t="s">
        <v>144</v>
      </c>
      <c r="E41" s="16" t="s">
        <v>16</v>
      </c>
      <c r="F41" s="10" t="s">
        <v>145</v>
      </c>
      <c r="G41" s="11" t="s">
        <v>146</v>
      </c>
      <c r="H41" s="12" t="s">
        <v>147</v>
      </c>
      <c r="I41" s="13">
        <f>183455</f>
        <v>183455</v>
      </c>
    </row>
    <row r="42" spans="1:9" x14ac:dyDescent="0.25">
      <c r="A42" s="5">
        <v>46069</v>
      </c>
      <c r="B42" s="14"/>
      <c r="C42" s="7" t="s">
        <v>148</v>
      </c>
      <c r="D42" s="8" t="s">
        <v>149</v>
      </c>
      <c r="E42" s="9" t="s">
        <v>16</v>
      </c>
      <c r="F42" s="10" t="s">
        <v>32</v>
      </c>
      <c r="G42" s="11" t="s">
        <v>33</v>
      </c>
      <c r="H42" s="12" t="s">
        <v>34</v>
      </c>
      <c r="I42" s="13">
        <v>239540</v>
      </c>
    </row>
    <row r="43" spans="1:9" x14ac:dyDescent="0.25">
      <c r="A43" s="5">
        <v>46070</v>
      </c>
      <c r="B43" s="14"/>
      <c r="C43" s="15" t="s">
        <v>150</v>
      </c>
      <c r="D43" s="8" t="s">
        <v>151</v>
      </c>
      <c r="E43" s="9" t="s">
        <v>16</v>
      </c>
      <c r="F43" s="10" t="s">
        <v>152</v>
      </c>
      <c r="G43" s="11" t="s">
        <v>153</v>
      </c>
      <c r="H43" s="12" t="s">
        <v>39</v>
      </c>
      <c r="I43" s="13">
        <v>231927.8</v>
      </c>
    </row>
    <row r="44" spans="1:9" x14ac:dyDescent="0.25">
      <c r="A44" s="5">
        <v>46069</v>
      </c>
      <c r="B44" s="14"/>
      <c r="C44" s="15" t="s">
        <v>154</v>
      </c>
      <c r="D44" s="8" t="s">
        <v>155</v>
      </c>
      <c r="E44" s="9" t="s">
        <v>16</v>
      </c>
      <c r="F44" s="10" t="s">
        <v>37</v>
      </c>
      <c r="G44" s="11" t="s">
        <v>38</v>
      </c>
      <c r="H44" s="12" t="s">
        <v>39</v>
      </c>
      <c r="I44" s="13">
        <v>109683.36</v>
      </c>
    </row>
    <row r="45" spans="1:9" x14ac:dyDescent="0.25">
      <c r="A45" s="5">
        <v>46070</v>
      </c>
      <c r="B45" s="14"/>
      <c r="C45" s="15" t="s">
        <v>156</v>
      </c>
      <c r="D45" s="8" t="s">
        <v>157</v>
      </c>
      <c r="E45" s="9" t="s">
        <v>16</v>
      </c>
      <c r="F45" s="10" t="s">
        <v>158</v>
      </c>
      <c r="G45" s="11" t="s">
        <v>159</v>
      </c>
      <c r="H45" s="12" t="s">
        <v>160</v>
      </c>
      <c r="I45" s="13">
        <v>200000</v>
      </c>
    </row>
    <row r="46" spans="1:9" x14ac:dyDescent="0.25">
      <c r="A46" s="5">
        <v>46062</v>
      </c>
      <c r="B46" s="14"/>
      <c r="C46" s="15" t="s">
        <v>161</v>
      </c>
      <c r="D46" s="8" t="s">
        <v>162</v>
      </c>
      <c r="E46" s="16" t="s">
        <v>16</v>
      </c>
      <c r="F46" s="10" t="s">
        <v>78</v>
      </c>
      <c r="G46" s="11" t="s">
        <v>79</v>
      </c>
      <c r="H46" s="12" t="s">
        <v>80</v>
      </c>
      <c r="I46" s="13">
        <v>25960</v>
      </c>
    </row>
    <row r="47" spans="1:9" x14ac:dyDescent="0.25">
      <c r="A47" s="5">
        <v>46064</v>
      </c>
      <c r="B47" s="14"/>
      <c r="C47" s="15" t="s">
        <v>163</v>
      </c>
      <c r="D47" s="8" t="s">
        <v>164</v>
      </c>
      <c r="E47" s="16" t="s">
        <v>16</v>
      </c>
      <c r="F47" s="10" t="s">
        <v>165</v>
      </c>
      <c r="G47" s="11" t="s">
        <v>18</v>
      </c>
      <c r="H47" s="12" t="s">
        <v>19</v>
      </c>
      <c r="I47" s="26">
        <v>101000</v>
      </c>
    </row>
    <row r="48" spans="1:9" x14ac:dyDescent="0.25">
      <c r="A48" s="5">
        <v>46070</v>
      </c>
      <c r="B48" s="14"/>
      <c r="C48" s="15" t="s">
        <v>166</v>
      </c>
      <c r="D48" s="8" t="s">
        <v>167</v>
      </c>
      <c r="E48" s="16" t="s">
        <v>16</v>
      </c>
      <c r="F48" s="10" t="s">
        <v>168</v>
      </c>
      <c r="G48" s="11" t="s">
        <v>169</v>
      </c>
      <c r="H48" s="12" t="s">
        <v>170</v>
      </c>
      <c r="I48" s="26">
        <v>36850</v>
      </c>
    </row>
    <row r="49" spans="1:9" x14ac:dyDescent="0.25">
      <c r="A49" s="5">
        <v>46071</v>
      </c>
      <c r="B49" s="14"/>
      <c r="C49" s="15" t="s">
        <v>171</v>
      </c>
      <c r="D49" s="8" t="s">
        <v>172</v>
      </c>
      <c r="E49" s="16" t="s">
        <v>16</v>
      </c>
      <c r="F49" s="10" t="s">
        <v>173</v>
      </c>
      <c r="G49" s="11" t="s">
        <v>79</v>
      </c>
      <c r="H49" s="12" t="s">
        <v>80</v>
      </c>
      <c r="I49" s="13">
        <v>1560</v>
      </c>
    </row>
    <row r="50" spans="1:9" ht="24.75" x14ac:dyDescent="0.25">
      <c r="A50" s="17">
        <v>46040</v>
      </c>
      <c r="B50" s="18"/>
      <c r="C50" s="15" t="s">
        <v>174</v>
      </c>
      <c r="D50" s="8" t="s">
        <v>175</v>
      </c>
      <c r="E50" s="23" t="s">
        <v>16</v>
      </c>
      <c r="F50" s="10" t="s">
        <v>176</v>
      </c>
      <c r="G50" s="11" t="s">
        <v>177</v>
      </c>
      <c r="H50" s="12" t="s">
        <v>178</v>
      </c>
      <c r="I50" s="13">
        <v>39749.199999999997</v>
      </c>
    </row>
    <row r="51" spans="1:9" x14ac:dyDescent="0.25">
      <c r="A51" s="5">
        <v>46071</v>
      </c>
      <c r="B51" s="14"/>
      <c r="C51" s="15" t="s">
        <v>179</v>
      </c>
      <c r="D51" s="8" t="s">
        <v>180</v>
      </c>
      <c r="E51" s="9" t="s">
        <v>16</v>
      </c>
      <c r="F51" s="10" t="s">
        <v>181</v>
      </c>
      <c r="G51" s="11" t="s">
        <v>182</v>
      </c>
      <c r="H51" s="12" t="s">
        <v>160</v>
      </c>
      <c r="I51" s="13">
        <f>47000</f>
        <v>47000</v>
      </c>
    </row>
    <row r="52" spans="1:9" x14ac:dyDescent="0.25">
      <c r="A52" s="17">
        <v>46071</v>
      </c>
      <c r="B52" s="18"/>
      <c r="C52" s="15" t="s">
        <v>183</v>
      </c>
      <c r="D52" s="8" t="s">
        <v>184</v>
      </c>
      <c r="E52" s="9" t="s">
        <v>16</v>
      </c>
      <c r="F52" s="10" t="s">
        <v>67</v>
      </c>
      <c r="G52" s="11" t="s">
        <v>68</v>
      </c>
      <c r="H52" s="12" t="s">
        <v>29</v>
      </c>
      <c r="I52" s="13">
        <v>6890.03</v>
      </c>
    </row>
    <row r="53" spans="1:9" x14ac:dyDescent="0.25">
      <c r="A53" s="17">
        <v>46071</v>
      </c>
      <c r="B53" s="18"/>
      <c r="C53" s="15" t="s">
        <v>185</v>
      </c>
      <c r="D53" s="8" t="s">
        <v>186</v>
      </c>
      <c r="E53" s="16" t="s">
        <v>16</v>
      </c>
      <c r="F53" s="10" t="s">
        <v>78</v>
      </c>
      <c r="G53" s="11" t="s">
        <v>79</v>
      </c>
      <c r="H53" s="12" t="s">
        <v>80</v>
      </c>
      <c r="I53" s="13">
        <v>30680</v>
      </c>
    </row>
    <row r="54" spans="1:9" x14ac:dyDescent="0.25">
      <c r="A54" s="5">
        <v>46071</v>
      </c>
      <c r="B54" s="14"/>
      <c r="C54" s="15" t="s">
        <v>187</v>
      </c>
      <c r="D54" s="8" t="s">
        <v>188</v>
      </c>
      <c r="E54" s="16" t="s">
        <v>16</v>
      </c>
      <c r="F54" s="10" t="s">
        <v>90</v>
      </c>
      <c r="G54" s="11" t="s">
        <v>91</v>
      </c>
      <c r="H54" s="12" t="s">
        <v>92</v>
      </c>
      <c r="I54" s="13">
        <v>175000</v>
      </c>
    </row>
    <row r="55" spans="1:9" x14ac:dyDescent="0.25">
      <c r="A55" s="5">
        <v>46073</v>
      </c>
      <c r="B55" s="14"/>
      <c r="C55" s="15" t="s">
        <v>189</v>
      </c>
      <c r="D55" s="8" t="s">
        <v>190</v>
      </c>
      <c r="E55" s="9" t="s">
        <v>16</v>
      </c>
      <c r="F55" s="10" t="s">
        <v>191</v>
      </c>
      <c r="G55" s="11" t="s">
        <v>192</v>
      </c>
      <c r="H55" s="12" t="s">
        <v>193</v>
      </c>
      <c r="I55" s="13">
        <v>9000</v>
      </c>
    </row>
    <row r="56" spans="1:9" x14ac:dyDescent="0.25">
      <c r="A56" s="5">
        <v>46073</v>
      </c>
      <c r="B56" s="14"/>
      <c r="C56" s="15" t="s">
        <v>194</v>
      </c>
      <c r="D56" s="8" t="s">
        <v>195</v>
      </c>
      <c r="E56" s="9" t="s">
        <v>16</v>
      </c>
      <c r="F56" s="10" t="s">
        <v>196</v>
      </c>
      <c r="G56" s="11" t="s">
        <v>197</v>
      </c>
      <c r="H56" s="27" t="s">
        <v>49</v>
      </c>
      <c r="I56" s="26">
        <v>58400</v>
      </c>
    </row>
    <row r="57" spans="1:9" x14ac:dyDescent="0.25">
      <c r="A57" s="5">
        <v>46076</v>
      </c>
      <c r="B57" s="14"/>
      <c r="C57" s="15" t="s">
        <v>198</v>
      </c>
      <c r="D57" s="8" t="s">
        <v>199</v>
      </c>
      <c r="E57" s="16" t="s">
        <v>16</v>
      </c>
      <c r="F57" s="10" t="s">
        <v>200</v>
      </c>
      <c r="G57" s="11" t="s">
        <v>43</v>
      </c>
      <c r="H57" s="27" t="s">
        <v>44</v>
      </c>
      <c r="I57" s="26">
        <v>4500</v>
      </c>
    </row>
    <row r="58" spans="1:9" x14ac:dyDescent="0.25">
      <c r="A58" s="5">
        <v>46070</v>
      </c>
      <c r="B58" s="14"/>
      <c r="C58" s="15" t="s">
        <v>201</v>
      </c>
      <c r="D58" s="8" t="s">
        <v>202</v>
      </c>
      <c r="E58" s="9" t="s">
        <v>16</v>
      </c>
      <c r="F58" s="10" t="s">
        <v>203</v>
      </c>
      <c r="G58" s="11" t="s">
        <v>204</v>
      </c>
      <c r="H58" s="27" t="s">
        <v>205</v>
      </c>
      <c r="I58" s="26">
        <v>10000</v>
      </c>
    </row>
    <row r="59" spans="1:9" x14ac:dyDescent="0.25">
      <c r="A59" s="5">
        <v>46076</v>
      </c>
      <c r="B59" s="14"/>
      <c r="C59" s="15" t="s">
        <v>206</v>
      </c>
      <c r="D59" s="8" t="s">
        <v>82</v>
      </c>
      <c r="E59" s="9" t="s">
        <v>16</v>
      </c>
      <c r="F59" s="10" t="s">
        <v>59</v>
      </c>
      <c r="G59" s="11" t="s">
        <v>53</v>
      </c>
      <c r="H59" s="27" t="s">
        <v>54</v>
      </c>
      <c r="I59" s="26">
        <f>28286.64</f>
        <v>28286.639999999999</v>
      </c>
    </row>
    <row r="60" spans="1:9" x14ac:dyDescent="0.25">
      <c r="A60" s="5">
        <v>46065</v>
      </c>
      <c r="B60" s="14"/>
      <c r="C60" s="15" t="s">
        <v>207</v>
      </c>
      <c r="D60" s="8" t="s">
        <v>208</v>
      </c>
      <c r="E60" s="9" t="s">
        <v>16</v>
      </c>
      <c r="F60" s="10" t="s">
        <v>67</v>
      </c>
      <c r="G60" s="11" t="s">
        <v>68</v>
      </c>
      <c r="H60" s="27" t="s">
        <v>29</v>
      </c>
      <c r="I60" s="26">
        <v>13869.69</v>
      </c>
    </row>
    <row r="61" spans="1:9" x14ac:dyDescent="0.25">
      <c r="A61" s="5">
        <v>46077</v>
      </c>
      <c r="B61" s="14"/>
      <c r="C61" s="15" t="s">
        <v>209</v>
      </c>
      <c r="D61" s="8" t="s">
        <v>210</v>
      </c>
      <c r="E61" s="9" t="s">
        <v>16</v>
      </c>
      <c r="F61" s="10" t="s">
        <v>52</v>
      </c>
      <c r="G61" s="11" t="s">
        <v>53</v>
      </c>
      <c r="H61" s="27" t="s">
        <v>54</v>
      </c>
      <c r="I61" s="26">
        <v>30000</v>
      </c>
    </row>
    <row r="62" spans="1:9" x14ac:dyDescent="0.25">
      <c r="A62" s="5">
        <v>46077</v>
      </c>
      <c r="B62" s="14"/>
      <c r="C62" s="15" t="s">
        <v>211</v>
      </c>
      <c r="D62" s="8" t="s">
        <v>212</v>
      </c>
      <c r="E62" s="9" t="s">
        <v>16</v>
      </c>
      <c r="F62" s="10" t="s">
        <v>52</v>
      </c>
      <c r="G62" s="11" t="s">
        <v>53</v>
      </c>
      <c r="H62" s="27" t="s">
        <v>54</v>
      </c>
      <c r="I62" s="26">
        <v>71176</v>
      </c>
    </row>
    <row r="63" spans="1:9" x14ac:dyDescent="0.25">
      <c r="A63" s="5">
        <v>46078</v>
      </c>
      <c r="B63" s="14"/>
      <c r="C63" s="15" t="s">
        <v>213</v>
      </c>
      <c r="D63" s="8" t="s">
        <v>214</v>
      </c>
      <c r="E63" s="16" t="s">
        <v>16</v>
      </c>
      <c r="F63" s="10" t="s">
        <v>215</v>
      </c>
      <c r="G63" s="11" t="s">
        <v>79</v>
      </c>
      <c r="H63" s="27" t="s">
        <v>80</v>
      </c>
      <c r="I63" s="26">
        <v>24552.959999999999</v>
      </c>
    </row>
    <row r="64" spans="1:9" x14ac:dyDescent="0.25">
      <c r="A64" s="5">
        <v>46078</v>
      </c>
      <c r="B64" s="14"/>
      <c r="C64" s="15" t="s">
        <v>216</v>
      </c>
      <c r="D64" s="8" t="s">
        <v>217</v>
      </c>
      <c r="E64" s="9" t="s">
        <v>16</v>
      </c>
      <c r="F64" s="10" t="s">
        <v>218</v>
      </c>
      <c r="G64" s="11" t="s">
        <v>219</v>
      </c>
      <c r="H64" s="28" t="s">
        <v>220</v>
      </c>
      <c r="I64" s="26">
        <v>109777</v>
      </c>
    </row>
    <row r="65" spans="1:9" x14ac:dyDescent="0.25">
      <c r="A65" s="5">
        <v>46079</v>
      </c>
      <c r="B65" s="14"/>
      <c r="C65" s="15" t="s">
        <v>221</v>
      </c>
      <c r="D65" s="8" t="s">
        <v>222</v>
      </c>
      <c r="E65" s="9" t="s">
        <v>16</v>
      </c>
      <c r="F65" s="10" t="s">
        <v>223</v>
      </c>
      <c r="G65" s="11" t="s">
        <v>127</v>
      </c>
      <c r="H65" s="27" t="s">
        <v>29</v>
      </c>
      <c r="I65" s="26">
        <v>550</v>
      </c>
    </row>
    <row r="66" spans="1:9" x14ac:dyDescent="0.25">
      <c r="A66" s="5">
        <v>46079</v>
      </c>
      <c r="B66" s="14"/>
      <c r="C66" s="15" t="s">
        <v>224</v>
      </c>
      <c r="D66" s="8" t="s">
        <v>225</v>
      </c>
      <c r="E66" s="9" t="s">
        <v>16</v>
      </c>
      <c r="F66" s="10" t="s">
        <v>158</v>
      </c>
      <c r="G66" s="11" t="s">
        <v>226</v>
      </c>
      <c r="H66" s="27" t="s">
        <v>227</v>
      </c>
      <c r="I66" s="26">
        <v>242600</v>
      </c>
    </row>
    <row r="67" spans="1:9" x14ac:dyDescent="0.25">
      <c r="A67" s="5">
        <v>46081</v>
      </c>
      <c r="B67" s="14"/>
      <c r="C67" s="15" t="s">
        <v>228</v>
      </c>
      <c r="D67" s="8" t="s">
        <v>229</v>
      </c>
      <c r="E67" s="16" t="s">
        <v>16</v>
      </c>
      <c r="F67" s="10" t="s">
        <v>230</v>
      </c>
      <c r="G67" s="11" t="s">
        <v>219</v>
      </c>
      <c r="H67" s="27" t="s">
        <v>220</v>
      </c>
      <c r="I67" s="29">
        <v>321884</v>
      </c>
    </row>
    <row r="68" spans="1:9" ht="15.75" x14ac:dyDescent="0.25">
      <c r="A68" s="14"/>
      <c r="B68" s="14"/>
      <c r="C68" s="14"/>
      <c r="D68" s="14"/>
      <c r="E68" s="6"/>
      <c r="F68" s="14"/>
      <c r="G68" s="46" t="s">
        <v>231</v>
      </c>
      <c r="H68" s="47"/>
      <c r="I68" s="30">
        <f>SUM(I8:I67)</f>
        <v>6738900.7100000009</v>
      </c>
    </row>
    <row r="69" spans="1:9" x14ac:dyDescent="0.25">
      <c r="E69" s="1"/>
    </row>
    <row r="70" spans="1:9" ht="15.75" x14ac:dyDescent="0.25">
      <c r="A70" s="31" t="s">
        <v>232</v>
      </c>
      <c r="B70" s="31"/>
      <c r="C70" s="31"/>
      <c r="D70" s="31"/>
      <c r="E70" s="1"/>
      <c r="G70" s="32" t="s">
        <v>233</v>
      </c>
    </row>
    <row r="71" spans="1:9" x14ac:dyDescent="0.25">
      <c r="E71" s="1"/>
    </row>
    <row r="72" spans="1:9" x14ac:dyDescent="0.25">
      <c r="A72" s="33" t="s">
        <v>234</v>
      </c>
      <c r="B72" s="33"/>
      <c r="C72" s="33" t="s">
        <v>235</v>
      </c>
      <c r="D72" s="33" t="s">
        <v>236</v>
      </c>
      <c r="E72" s="1"/>
      <c r="G72" s="33" t="s">
        <v>237</v>
      </c>
      <c r="H72" s="33" t="s">
        <v>235</v>
      </c>
      <c r="I72" s="33" t="s">
        <v>236</v>
      </c>
    </row>
    <row r="73" spans="1:9" x14ac:dyDescent="0.25">
      <c r="A73" s="14" t="s">
        <v>64</v>
      </c>
      <c r="B73" s="14"/>
      <c r="C73" s="34">
        <f>1+1+1</f>
        <v>3</v>
      </c>
      <c r="D73" s="35">
        <f>I18+I39+I40</f>
        <v>125097.23999999999</v>
      </c>
      <c r="E73" s="1"/>
      <c r="G73" s="14" t="s">
        <v>238</v>
      </c>
      <c r="H73" s="14">
        <v>0</v>
      </c>
      <c r="I73" s="30">
        <f>I68-I31-I32</f>
        <v>5278463.4800000004</v>
      </c>
    </row>
    <row r="74" spans="1:9" x14ac:dyDescent="0.25">
      <c r="A74" s="14" t="s">
        <v>44</v>
      </c>
      <c r="B74" s="14"/>
      <c r="C74" s="34">
        <f>1+1</f>
        <v>2</v>
      </c>
      <c r="D74" s="35">
        <f>I13+I57</f>
        <v>9995</v>
      </c>
      <c r="E74" s="1"/>
      <c r="G74" s="14" t="s">
        <v>239</v>
      </c>
      <c r="H74" s="14">
        <v>0</v>
      </c>
      <c r="I74" s="35">
        <f>I31+I32</f>
        <v>1460437.23</v>
      </c>
    </row>
    <row r="75" spans="1:9" x14ac:dyDescent="0.25">
      <c r="A75" s="14" t="s">
        <v>24</v>
      </c>
      <c r="B75" s="14"/>
      <c r="C75" s="34">
        <v>1</v>
      </c>
      <c r="D75" s="35">
        <f>I9</f>
        <v>18500</v>
      </c>
      <c r="E75" s="1"/>
      <c r="G75" s="14" t="s">
        <v>240</v>
      </c>
      <c r="H75" s="14"/>
      <c r="I75" s="35">
        <v>0</v>
      </c>
    </row>
    <row r="76" spans="1:9" x14ac:dyDescent="0.25">
      <c r="A76" s="14" t="s">
        <v>193</v>
      </c>
      <c r="B76" s="14"/>
      <c r="C76" s="34">
        <v>1</v>
      </c>
      <c r="D76" s="35">
        <f>I55</f>
        <v>9000</v>
      </c>
      <c r="E76" s="1"/>
      <c r="G76" s="14"/>
      <c r="H76" s="14"/>
      <c r="I76" s="35"/>
    </row>
    <row r="77" spans="1:9" x14ac:dyDescent="0.25">
      <c r="A77" s="14" t="s">
        <v>103</v>
      </c>
      <c r="B77" s="14"/>
      <c r="C77" s="34">
        <v>1</v>
      </c>
      <c r="D77" s="35">
        <f>I28</f>
        <v>198839</v>
      </c>
      <c r="E77" s="1"/>
      <c r="G77" s="14"/>
      <c r="H77" s="14"/>
      <c r="I77" s="14"/>
    </row>
    <row r="78" spans="1:9" x14ac:dyDescent="0.25">
      <c r="A78" s="14" t="s">
        <v>160</v>
      </c>
      <c r="B78" s="14"/>
      <c r="C78" s="34">
        <f>1+1</f>
        <v>2</v>
      </c>
      <c r="D78" s="35">
        <f>I45+I51</f>
        <v>247000</v>
      </c>
      <c r="E78" s="1"/>
      <c r="G78" s="14"/>
      <c r="H78" s="14"/>
      <c r="I78" s="14"/>
    </row>
    <row r="79" spans="1:9" x14ac:dyDescent="0.25">
      <c r="A79" s="14" t="s">
        <v>241</v>
      </c>
      <c r="B79" s="14"/>
      <c r="C79" s="34">
        <v>1</v>
      </c>
      <c r="D79" s="35">
        <f>I66</f>
        <v>242600</v>
      </c>
      <c r="E79" s="1"/>
      <c r="G79" s="14"/>
      <c r="H79" s="14"/>
      <c r="I79" s="14"/>
    </row>
    <row r="80" spans="1:9" x14ac:dyDescent="0.25">
      <c r="A80" s="14" t="s">
        <v>34</v>
      </c>
      <c r="B80" s="14"/>
      <c r="C80" s="34">
        <f>1+1</f>
        <v>2</v>
      </c>
      <c r="D80" s="35">
        <f>I11+I42</f>
        <v>484980</v>
      </c>
      <c r="E80" s="1"/>
      <c r="G80" s="14"/>
      <c r="H80" s="14"/>
      <c r="I80" s="14"/>
    </row>
    <row r="81" spans="1:14" x14ac:dyDescent="0.25">
      <c r="A81" s="14" t="s">
        <v>205</v>
      </c>
      <c r="B81" s="14"/>
      <c r="C81" s="34">
        <v>1</v>
      </c>
      <c r="D81" s="35">
        <f>I58</f>
        <v>10000</v>
      </c>
      <c r="E81" s="1"/>
      <c r="G81" s="14"/>
      <c r="H81" s="14"/>
      <c r="I81" s="14"/>
    </row>
    <row r="82" spans="1:14" x14ac:dyDescent="0.25">
      <c r="A82" s="14" t="s">
        <v>49</v>
      </c>
      <c r="B82" s="14"/>
      <c r="C82" s="34">
        <f>1+1</f>
        <v>2</v>
      </c>
      <c r="D82" s="35">
        <f>I14+I56</f>
        <v>238940</v>
      </c>
      <c r="E82" s="1"/>
      <c r="G82" s="14"/>
      <c r="H82" s="14"/>
      <c r="I82" s="14"/>
    </row>
    <row r="83" spans="1:14" x14ac:dyDescent="0.25">
      <c r="A83" s="14" t="s">
        <v>80</v>
      </c>
      <c r="B83" s="14"/>
      <c r="C83" s="34">
        <f>1+1+1+1+1</f>
        <v>5</v>
      </c>
      <c r="D83" s="35">
        <f>I22+I46+I49+I53+I63</f>
        <v>134377.96</v>
      </c>
      <c r="E83" s="1"/>
      <c r="G83" s="14"/>
      <c r="H83" s="14"/>
      <c r="I83" s="14"/>
    </row>
    <row r="84" spans="1:14" x14ac:dyDescent="0.25">
      <c r="A84" s="14" t="s">
        <v>54</v>
      </c>
      <c r="B84" s="14"/>
      <c r="C84" s="34">
        <f>1+1+1+1+1+1+1</f>
        <v>7</v>
      </c>
      <c r="D84" s="35">
        <f>I15+I16+I17+I50+I59+I61+I62</f>
        <v>504524.74000000005</v>
      </c>
      <c r="E84" s="1"/>
      <c r="G84" s="14"/>
      <c r="H84" s="14"/>
      <c r="I84" s="14"/>
    </row>
    <row r="85" spans="1:14" x14ac:dyDescent="0.25">
      <c r="A85" s="14" t="s">
        <v>19</v>
      </c>
      <c r="B85" s="14"/>
      <c r="C85" s="34">
        <f>1+1+1+1+1</f>
        <v>5</v>
      </c>
      <c r="D85" s="35">
        <f>I8+I20+I24+I27+I47</f>
        <v>477195</v>
      </c>
      <c r="E85" s="1"/>
      <c r="G85" s="14"/>
      <c r="H85" s="14"/>
      <c r="I85" s="14"/>
    </row>
    <row r="86" spans="1:14" x14ac:dyDescent="0.25">
      <c r="A86" s="14" t="s">
        <v>220</v>
      </c>
      <c r="B86" s="14"/>
      <c r="C86" s="34">
        <f>1+1</f>
        <v>2</v>
      </c>
      <c r="D86" s="35">
        <f>I64+I67</f>
        <v>431661</v>
      </c>
      <c r="E86" s="1"/>
      <c r="G86" s="14"/>
      <c r="H86" s="14"/>
      <c r="I86" s="14"/>
    </row>
    <row r="87" spans="1:14" x14ac:dyDescent="0.25">
      <c r="A87" s="14" t="s">
        <v>92</v>
      </c>
      <c r="B87" s="14"/>
      <c r="C87" s="34">
        <f>1+1+1+1</f>
        <v>4</v>
      </c>
      <c r="D87" s="35">
        <f>I25+I29+I31+I32</f>
        <v>1866310.58</v>
      </c>
      <c r="E87" s="1"/>
      <c r="G87" s="14"/>
      <c r="H87" s="14"/>
      <c r="I87" s="14"/>
    </row>
    <row r="88" spans="1:14" x14ac:dyDescent="0.25">
      <c r="A88" s="14" t="s">
        <v>136</v>
      </c>
      <c r="B88" s="14"/>
      <c r="C88" s="34">
        <v>1</v>
      </c>
      <c r="D88" s="35">
        <f>I37</f>
        <v>4014.36</v>
      </c>
      <c r="E88" s="1"/>
      <c r="G88" s="14"/>
      <c r="H88" s="14"/>
      <c r="I88" s="14"/>
    </row>
    <row r="89" spans="1:14" x14ac:dyDescent="0.25">
      <c r="A89" s="14" t="s">
        <v>39</v>
      </c>
      <c r="B89" s="14"/>
      <c r="C89" s="34">
        <f>1+1+1+1+1+1+1+1+1</f>
        <v>9</v>
      </c>
      <c r="D89" s="35">
        <f>+I12+I21+I23+I30+I33+I35+I43+I44+I54</f>
        <v>1181317.6099999999</v>
      </c>
      <c r="E89" s="1"/>
      <c r="G89" s="14"/>
      <c r="H89" s="14"/>
      <c r="I89" s="14"/>
    </row>
    <row r="90" spans="1:14" x14ac:dyDescent="0.25">
      <c r="A90" s="14" t="s">
        <v>170</v>
      </c>
      <c r="B90" s="14"/>
      <c r="C90" s="34">
        <f>1</f>
        <v>1</v>
      </c>
      <c r="D90" s="35">
        <f>I48</f>
        <v>36850</v>
      </c>
      <c r="E90" s="1"/>
      <c r="G90" s="14"/>
      <c r="H90" s="14"/>
      <c r="I90" s="14"/>
    </row>
    <row r="91" spans="1:14" x14ac:dyDescent="0.25">
      <c r="A91" s="14" t="s">
        <v>29</v>
      </c>
      <c r="B91" s="14"/>
      <c r="C91" s="34">
        <f>1+1+1+1+1+1+1+1</f>
        <v>8</v>
      </c>
      <c r="D91" s="35">
        <f>I10+I19+I34+I36+I38+I52+I60+I65</f>
        <v>334243.22000000003</v>
      </c>
      <c r="E91" s="1"/>
      <c r="G91" s="14"/>
      <c r="H91" s="14"/>
      <c r="I91" s="14"/>
    </row>
    <row r="92" spans="1:14" x14ac:dyDescent="0.25">
      <c r="A92" s="14" t="s">
        <v>147</v>
      </c>
      <c r="B92" s="14"/>
      <c r="C92" s="34">
        <v>1</v>
      </c>
      <c r="D92" s="35">
        <f>I41</f>
        <v>183455</v>
      </c>
      <c r="E92" s="1"/>
      <c r="G92" s="14"/>
      <c r="H92" s="14"/>
      <c r="I92" s="14"/>
    </row>
    <row r="93" spans="1:14" x14ac:dyDescent="0.25">
      <c r="A93" s="33" t="s">
        <v>242</v>
      </c>
      <c r="B93" s="33"/>
      <c r="C93" s="36">
        <f>SUM(C73:C92)</f>
        <v>59</v>
      </c>
      <c r="D93" s="35">
        <f>SUM(D73:D92)</f>
        <v>6738900.71</v>
      </c>
      <c r="E93" s="1"/>
      <c r="F93" s="37">
        <f xml:space="preserve"> I68-D93</f>
        <v>0</v>
      </c>
      <c r="G93" s="38" t="s">
        <v>243</v>
      </c>
      <c r="H93" s="14">
        <f>H73+H74+H75</f>
        <v>0</v>
      </c>
      <c r="I93" s="39">
        <f>I73+I74+I75</f>
        <v>6738900.7100000009</v>
      </c>
      <c r="M93" s="40"/>
      <c r="N93" s="41"/>
    </row>
    <row r="94" spans="1:14" x14ac:dyDescent="0.25">
      <c r="A94" t="s">
        <v>244</v>
      </c>
      <c r="E94" s="1"/>
    </row>
    <row r="95" spans="1:14" x14ac:dyDescent="0.25">
      <c r="A95" t="s">
        <v>245</v>
      </c>
      <c r="E95" s="1"/>
    </row>
    <row r="96" spans="1:14" x14ac:dyDescent="0.25">
      <c r="A96" t="s">
        <v>246</v>
      </c>
      <c r="E96" s="1"/>
    </row>
    <row r="97" spans="1:7" x14ac:dyDescent="0.25">
      <c r="E97" s="1"/>
    </row>
    <row r="98" spans="1:7" x14ac:dyDescent="0.25">
      <c r="E98" s="1"/>
      <c r="G98" t="s">
        <v>247</v>
      </c>
    </row>
    <row r="99" spans="1:7" x14ac:dyDescent="0.25">
      <c r="E99" s="1"/>
    </row>
    <row r="100" spans="1:7" x14ac:dyDescent="0.25">
      <c r="E100" s="1"/>
    </row>
    <row r="101" spans="1:7" x14ac:dyDescent="0.25">
      <c r="A101" t="s">
        <v>248</v>
      </c>
      <c r="E101" s="1"/>
    </row>
    <row r="102" spans="1:7" x14ac:dyDescent="0.25">
      <c r="A102" t="s">
        <v>249</v>
      </c>
      <c r="E102" s="1"/>
    </row>
    <row r="103" spans="1:7" x14ac:dyDescent="0.25">
      <c r="E103" s="1"/>
    </row>
    <row r="104" spans="1:7" x14ac:dyDescent="0.25">
      <c r="A104" s="42" t="s">
        <v>250</v>
      </c>
      <c r="B104" s="42"/>
      <c r="C104" s="42"/>
      <c r="D104" s="42"/>
      <c r="E104" s="1"/>
    </row>
    <row r="105" spans="1:7" x14ac:dyDescent="0.25">
      <c r="A105" s="42" t="s">
        <v>251</v>
      </c>
      <c r="B105" s="32"/>
      <c r="C105" s="42"/>
      <c r="D105" s="42"/>
      <c r="E105" s="1"/>
    </row>
    <row r="107" spans="1:7" x14ac:dyDescent="0.25">
      <c r="B107" t="s">
        <v>252</v>
      </c>
      <c r="C107" s="41">
        <v>248085.67</v>
      </c>
    </row>
    <row r="361" spans="7:7" x14ac:dyDescent="0.25">
      <c r="G361">
        <f>G357+G358+GGG360</f>
        <v>0</v>
      </c>
    </row>
  </sheetData>
  <mergeCells count="5">
    <mergeCell ref="A3:I3"/>
    <mergeCell ref="A4:I4"/>
    <mergeCell ref="A5:I5"/>
    <mergeCell ref="A6:I6"/>
    <mergeCell ref="G68:H68"/>
  </mergeCells>
  <pageMargins left="0.7" right="0.7" top="0.75" bottom="0.75" header="0.3" footer="0.3"/>
  <pageSetup scale="6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LISTADO DE ORDENES</vt:lpstr>
      <vt:lpstr>'LISTADO DE ORDENES'!Área_de_impresión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1</dc:creator>
  <cp:lastModifiedBy>TECNOLOGIA</cp:lastModifiedBy>
  <dcterms:created xsi:type="dcterms:W3CDTF">2026-03-02T18:18:26Z</dcterms:created>
  <dcterms:modified xsi:type="dcterms:W3CDTF">2026-03-03T17:11:22Z</dcterms:modified>
</cp:coreProperties>
</file>