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ONTABILIDAD 1\Desktop\"/>
    </mc:Choice>
  </mc:AlternateContent>
  <xr:revisionPtr revIDLastSave="0" documentId="13_ncr:1_{41C040DF-C9FE-498D-AB73-48FE12185693}" xr6:coauthVersionLast="47" xr6:coauthVersionMax="47" xr10:uidLastSave="{00000000-0000-0000-0000-000000000000}"/>
  <bookViews>
    <workbookView xWindow="-120" yWindow="-120" windowWidth="29040" windowHeight="15840" xr2:uid="{7F7E6CC7-46B6-4F19-93EA-0550E304BD8F}"/>
  </bookViews>
  <sheets>
    <sheet name="LISTADO DE ORDENES DE COMPRA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6" i="1" l="1"/>
  <c r="D105" i="1"/>
  <c r="C105" i="1"/>
  <c r="C104" i="1"/>
  <c r="H100" i="1"/>
  <c r="C100" i="1"/>
  <c r="D99" i="1"/>
  <c r="D97" i="1"/>
  <c r="D96" i="1"/>
  <c r="D95" i="1"/>
  <c r="D93" i="1"/>
  <c r="D92" i="1"/>
  <c r="D89" i="1"/>
  <c r="D88" i="1"/>
  <c r="D87" i="1"/>
  <c r="D86" i="1"/>
  <c r="D85" i="1"/>
  <c r="D84" i="1"/>
  <c r="D82" i="1"/>
  <c r="D81" i="1"/>
  <c r="D80" i="1"/>
  <c r="D79" i="1"/>
  <c r="D78" i="1"/>
  <c r="D76" i="1"/>
  <c r="H75" i="1"/>
  <c r="D75" i="1"/>
  <c r="H74" i="1"/>
  <c r="D74" i="1"/>
  <c r="I63" i="1"/>
  <c r="D98" i="1" s="1"/>
  <c r="I61" i="1"/>
  <c r="D77" i="1" s="1"/>
  <c r="I37" i="1"/>
  <c r="D91" i="1" s="1"/>
  <c r="I27" i="1"/>
  <c r="D83" i="1" s="1"/>
  <c r="I25" i="1"/>
  <c r="I22" i="1"/>
  <c r="I20" i="1"/>
  <c r="I17" i="1"/>
  <c r="I16" i="1"/>
  <c r="D90" i="1" s="1"/>
  <c r="I13" i="1"/>
  <c r="I11" i="1"/>
  <c r="I8" i="1"/>
  <c r="I69" i="1" s="1"/>
  <c r="I74" i="1" l="1"/>
  <c r="D100" i="1"/>
  <c r="F100" i="1" s="1"/>
  <c r="I75" i="1"/>
  <c r="D94" i="1"/>
  <c r="D104" i="1"/>
  <c r="D106" i="1" s="1"/>
  <c r="I100" i="1" l="1"/>
</calcChain>
</file>

<file path=xl/sharedStrings.xml><?xml version="1.0" encoding="utf-8"?>
<sst xmlns="http://schemas.openxmlformats.org/spreadsheetml/2006/main" count="446" uniqueCount="268">
  <si>
    <t>Republica Dominicana</t>
  </si>
  <si>
    <t>SERVICIO NACIONAL DE SALUD</t>
  </si>
  <si>
    <t>LISTADO DE ORDENES DE COMPRAS O SERVICIOS EFECTUADAS DURANTE EL MES: JULIO-2026</t>
  </si>
  <si>
    <r>
      <rPr>
        <b/>
        <sz val="14"/>
        <color theme="1"/>
        <rFont val="Calibri"/>
        <family val="2"/>
        <scheme val="minor"/>
      </rPr>
      <t xml:space="preserve">ESTABLECIMIENTO: Hospital Regional Ing. Luis L. Bogaert    </t>
    </r>
    <r>
      <rPr>
        <b/>
        <sz val="12"/>
        <color theme="1"/>
        <rFont val="Calibri"/>
        <family val="2"/>
        <scheme val="minor"/>
      </rPr>
      <t>REGION :     4</t>
    </r>
  </si>
  <si>
    <t>Fecha</t>
  </si>
  <si>
    <t>Referencia Proceso de Compra</t>
  </si>
  <si>
    <t>No. Orden de Compra o Servicios</t>
  </si>
  <si>
    <t>No. De Factura Fiscal NCF</t>
  </si>
  <si>
    <t>Fuente. Financ      (FR-VS)</t>
  </si>
  <si>
    <t>Beneficiario</t>
  </si>
  <si>
    <t>Rubro</t>
  </si>
  <si>
    <t>No. Cta. Objetal del Gasto</t>
  </si>
  <si>
    <t>Valor</t>
  </si>
  <si>
    <t>CCC-PEEX-2026-0004</t>
  </si>
  <si>
    <t>245-2026</t>
  </si>
  <si>
    <t>E450000012863</t>
  </si>
  <si>
    <t>VS</t>
  </si>
  <si>
    <t>BIO-NUCLEAR</t>
  </si>
  <si>
    <t>Reactivos de Laboratorio</t>
  </si>
  <si>
    <t>2372-03</t>
  </si>
  <si>
    <t>DAF-CM-2026-0009</t>
  </si>
  <si>
    <t>278-2026</t>
  </si>
  <si>
    <t>E450000000071</t>
  </si>
  <si>
    <t>DELMEDICAL</t>
  </si>
  <si>
    <t>Sum. Material Quirúrgico</t>
  </si>
  <si>
    <t>2393-01</t>
  </si>
  <si>
    <t>E450000000587</t>
  </si>
  <si>
    <t>MEDI-SAN</t>
  </si>
  <si>
    <t>E450000000129</t>
  </si>
  <si>
    <t>2 T IMPORTACIONES,SRL</t>
  </si>
  <si>
    <t>DAF-CM-2026-0010</t>
  </si>
  <si>
    <t>368-2026</t>
  </si>
  <si>
    <t>E450000000025</t>
  </si>
  <si>
    <t>SUPLITODO RD GAMVESA</t>
  </si>
  <si>
    <t>Sum. Material Limpieza</t>
  </si>
  <si>
    <t>2391-01</t>
  </si>
  <si>
    <t>DAF-CM-2026-0011</t>
  </si>
  <si>
    <t>388-2026</t>
  </si>
  <si>
    <t>B150000019</t>
  </si>
  <si>
    <t>GGC GRUPO GARCIA COMPANY,SRL</t>
  </si>
  <si>
    <t>Sum. De Tintas y Toner</t>
  </si>
  <si>
    <t>2372-06-2392-01</t>
  </si>
  <si>
    <t>CCC-PEEX-2026-0005</t>
  </si>
  <si>
    <t>389-2026</t>
  </si>
  <si>
    <t>E450000008528</t>
  </si>
  <si>
    <t>SUED&amp;FARGESA</t>
  </si>
  <si>
    <t>CCC-PEEX-2026-0006</t>
  </si>
  <si>
    <t>390-2026</t>
  </si>
  <si>
    <t>E450000001255</t>
  </si>
  <si>
    <t>ALMANZAR ESTEVEZ</t>
  </si>
  <si>
    <t>DAF-CD-2026-0006</t>
  </si>
  <si>
    <t>391-2026</t>
  </si>
  <si>
    <t>B1500000120</t>
  </si>
  <si>
    <t>G 3 INDUSTRIAL,SRL</t>
  </si>
  <si>
    <t>Papel de Escritorio</t>
  </si>
  <si>
    <t>2331-01</t>
  </si>
  <si>
    <t>DAF-CD-2026-0007</t>
  </si>
  <si>
    <t>392-2026</t>
  </si>
  <si>
    <t>E450000000020</t>
  </si>
  <si>
    <t>BRYMADA,SRL</t>
  </si>
  <si>
    <t>Suministro de Material de Limp</t>
  </si>
  <si>
    <t>404-2026</t>
  </si>
  <si>
    <t>E450000000001</t>
  </si>
  <si>
    <t>STAR SOFT</t>
  </si>
  <si>
    <t>Serv.de informática y sistemas computarizados</t>
  </si>
  <si>
    <t>2287-05</t>
  </si>
  <si>
    <t>405-2026</t>
  </si>
  <si>
    <t>E450000008666</t>
  </si>
  <si>
    <t>FR</t>
  </si>
  <si>
    <t>INAPA</t>
  </si>
  <si>
    <t>Servicios de Agua Potable</t>
  </si>
  <si>
    <t>2217-01</t>
  </si>
  <si>
    <t>406-2026</t>
  </si>
  <si>
    <t>E450000000119</t>
  </si>
  <si>
    <t>MAO CENTRAL CONNECTIONS</t>
  </si>
  <si>
    <t>Servicios de Internet</t>
  </si>
  <si>
    <t>2215-01</t>
  </si>
  <si>
    <t>407-2026</t>
  </si>
  <si>
    <t>ANULADO</t>
  </si>
  <si>
    <t>Anulado</t>
  </si>
  <si>
    <t>408-2026</t>
  </si>
  <si>
    <t>E450000000147</t>
  </si>
  <si>
    <t>SUPERMERCADO MAEÑO</t>
  </si>
  <si>
    <t xml:space="preserve">Alimentos y Ult.de Cocina </t>
  </si>
  <si>
    <t>2311-01-2395-01</t>
  </si>
  <si>
    <t>409-2026</t>
  </si>
  <si>
    <t>E450000000154</t>
  </si>
  <si>
    <t>MIX AIR DOMINICANA</t>
  </si>
  <si>
    <t>Suministro de Oxigeno</t>
  </si>
  <si>
    <t>410-2026</t>
  </si>
  <si>
    <t>E450000026117</t>
  </si>
  <si>
    <t>ALTICE DOMINICANA</t>
  </si>
  <si>
    <t>Servicio de Telefono</t>
  </si>
  <si>
    <t>2213-01</t>
  </si>
  <si>
    <t>411-2026</t>
  </si>
  <si>
    <t>E450000000024</t>
  </si>
  <si>
    <t>Alimentos y Plasticos</t>
  </si>
  <si>
    <t>2311-01-2355-01</t>
  </si>
  <si>
    <t>412-2026</t>
  </si>
  <si>
    <t>B1500000219</t>
  </si>
  <si>
    <t>ABREU LANTIAGUA</t>
  </si>
  <si>
    <t>Servicios de Alimentación</t>
  </si>
  <si>
    <t>2292-01</t>
  </si>
  <si>
    <t>413-2026</t>
  </si>
  <si>
    <t>B1500000193</t>
  </si>
  <si>
    <t>AMC MEDICAL</t>
  </si>
  <si>
    <t>Mantenimiento Equipo Médico</t>
  </si>
  <si>
    <t>2272-04</t>
  </si>
  <si>
    <t>414-2026</t>
  </si>
  <si>
    <t>B1500000111</t>
  </si>
  <si>
    <t xml:space="preserve">Q-TECH SOLUTIONS GROUP </t>
  </si>
  <si>
    <t>Mant. Planta Eléctrica</t>
  </si>
  <si>
    <t>415-2026</t>
  </si>
  <si>
    <t>B1500000016</t>
  </si>
  <si>
    <t>ALBERTO JOSE TAVERAS C.</t>
  </si>
  <si>
    <t>Mant.  Rep. Aplicación de Pintura</t>
  </si>
  <si>
    <t>2271-07</t>
  </si>
  <si>
    <t>416-2026</t>
  </si>
  <si>
    <t>E450000000005</t>
  </si>
  <si>
    <t>D' DAVELBA TOURS</t>
  </si>
  <si>
    <t>Transporte</t>
  </si>
  <si>
    <t>2241-01</t>
  </si>
  <si>
    <t>417-2026</t>
  </si>
  <si>
    <t>E450000000158</t>
  </si>
  <si>
    <t>418-2026</t>
  </si>
  <si>
    <t>B1500001583</t>
  </si>
  <si>
    <t>AGUA FARES</t>
  </si>
  <si>
    <t>Suministro de Agua embotellada</t>
  </si>
  <si>
    <t>2311-01</t>
  </si>
  <si>
    <t>419-2026</t>
  </si>
  <si>
    <t>E450000008617</t>
  </si>
  <si>
    <t xml:space="preserve">Suministros de Medicamentos </t>
  </si>
  <si>
    <t>2341-01</t>
  </si>
  <si>
    <t>DAF-CM-2026-0012</t>
  </si>
  <si>
    <t>420-2026</t>
  </si>
  <si>
    <t>E450000000769</t>
  </si>
  <si>
    <t>SEAN DOMINICAN</t>
  </si>
  <si>
    <t xml:space="preserve">Medicamentos </t>
  </si>
  <si>
    <t>E450000000035</t>
  </si>
  <si>
    <t>NIFARMED,SRL</t>
  </si>
  <si>
    <t>E450000000090</t>
  </si>
  <si>
    <t>IDEMESA,SRL</t>
  </si>
  <si>
    <t>B1500001638</t>
  </si>
  <si>
    <t>ROPHARMA,SRL</t>
  </si>
  <si>
    <t>421-2026</t>
  </si>
  <si>
    <t>B1500000216</t>
  </si>
  <si>
    <t>SOLUCIONES MEDICAS GLOBAL, SRL</t>
  </si>
  <si>
    <t>Serv. De Flete</t>
  </si>
  <si>
    <t>2242-01</t>
  </si>
  <si>
    <t>422-2026</t>
  </si>
  <si>
    <t>E450000000231</t>
  </si>
  <si>
    <t>STRONICS</t>
  </si>
  <si>
    <t>2259-01</t>
  </si>
  <si>
    <t>423-2026</t>
  </si>
  <si>
    <t>E450000148632</t>
  </si>
  <si>
    <t>CLARO</t>
  </si>
  <si>
    <t>424-2026</t>
  </si>
  <si>
    <t>E450000148644</t>
  </si>
  <si>
    <t>DAF-CM-2026-0013</t>
  </si>
  <si>
    <t>425-2026</t>
  </si>
  <si>
    <t>E450000000409</t>
  </si>
  <si>
    <t>HEXAPOWER PHARMA</t>
  </si>
  <si>
    <t>E450000000469</t>
  </si>
  <si>
    <t>BRENMARFA IMPORT,SRL</t>
  </si>
  <si>
    <t>E450000000137</t>
  </si>
  <si>
    <t>GERENFAR,SRL</t>
  </si>
  <si>
    <t>E450000000166</t>
  </si>
  <si>
    <t>SILVER PHARMA,SRL</t>
  </si>
  <si>
    <t>B1500001637</t>
  </si>
  <si>
    <t>E450000000095</t>
  </si>
  <si>
    <t>426-2026</t>
  </si>
  <si>
    <t>INSUMOS MED. PORTAL</t>
  </si>
  <si>
    <t>Portal</t>
  </si>
  <si>
    <t>427-2026</t>
  </si>
  <si>
    <t>UPS ( PORTAL)</t>
  </si>
  <si>
    <t>428-2026</t>
  </si>
  <si>
    <t>B15000000034</t>
  </si>
  <si>
    <t>DEBELL STORE</t>
  </si>
  <si>
    <t>Brazalete Zebra</t>
  </si>
  <si>
    <t>429-2026</t>
  </si>
  <si>
    <t>E450000001254</t>
  </si>
  <si>
    <t>AGROFEN</t>
  </si>
  <si>
    <t>Alimentos</t>
  </si>
  <si>
    <t>430-2026</t>
  </si>
  <si>
    <t>431-2026</t>
  </si>
  <si>
    <t>B1500000276</t>
  </si>
  <si>
    <t>IMPRENTA REYES CABRERA</t>
  </si>
  <si>
    <t>Suministro de Impresos</t>
  </si>
  <si>
    <t>2222-01</t>
  </si>
  <si>
    <t>432-2026</t>
  </si>
  <si>
    <t>E450000000258</t>
  </si>
  <si>
    <t>FARMACIA ELYFIOR</t>
  </si>
  <si>
    <t>433-2026</t>
  </si>
  <si>
    <t>E450000000368</t>
  </si>
  <si>
    <t>FOOD COURT MOREL</t>
  </si>
  <si>
    <t>434-2026</t>
  </si>
  <si>
    <t>B1500001845</t>
  </si>
  <si>
    <t>TURINTER,SA</t>
  </si>
  <si>
    <t>Capacitación</t>
  </si>
  <si>
    <t>2287-04</t>
  </si>
  <si>
    <t>435-2026</t>
  </si>
  <si>
    <t>E450000000159</t>
  </si>
  <si>
    <t>436-2026</t>
  </si>
  <si>
    <t>B1500000169</t>
  </si>
  <si>
    <t>SPEEDWI  TELECOM</t>
  </si>
  <si>
    <t>437-2026</t>
  </si>
  <si>
    <t>B1500000095</t>
  </si>
  <si>
    <t>ADRIANO GOMEZ CABRERA</t>
  </si>
  <si>
    <t>Maestria de Ceremonia</t>
  </si>
  <si>
    <t>2286-01</t>
  </si>
  <si>
    <t>438-2026</t>
  </si>
  <si>
    <t>E450000000156</t>
  </si>
  <si>
    <t>439-2026</t>
  </si>
  <si>
    <t>B1500000586</t>
  </si>
  <si>
    <t>AYUNT.MUN. MAO VALVERDE</t>
  </si>
  <si>
    <t>Recolección de Residuos solidos</t>
  </si>
  <si>
    <t>2218-01</t>
  </si>
  <si>
    <t>440-2026</t>
  </si>
  <si>
    <t>B1500001595</t>
  </si>
  <si>
    <t>441-2026</t>
  </si>
  <si>
    <t>B1500000914</t>
  </si>
  <si>
    <t>TIO DEPOSITO DENTAL</t>
  </si>
  <si>
    <t>Insumos de Odontología</t>
  </si>
  <si>
    <t>442-2026</t>
  </si>
  <si>
    <t>BIOINGENIOUS SMART</t>
  </si>
  <si>
    <t>443-2026</t>
  </si>
  <si>
    <t>PORTAL (BIO-NUCLEAR)</t>
  </si>
  <si>
    <t>Portal ( Reactivos)</t>
  </si>
  <si>
    <t>444-2026</t>
  </si>
  <si>
    <t>E450000000171</t>
  </si>
  <si>
    <t>ECO CETIOSA</t>
  </si>
  <si>
    <t>Suministro de Combustible</t>
  </si>
  <si>
    <t>2371-01-02-05</t>
  </si>
  <si>
    <t>445-2026</t>
  </si>
  <si>
    <t>E450000000164</t>
  </si>
  <si>
    <t>446-2026</t>
  </si>
  <si>
    <t>E450000000503</t>
  </si>
  <si>
    <t>SUPER ESTACION MAO</t>
  </si>
  <si>
    <t>Sub-Total Compras RD$</t>
  </si>
  <si>
    <t>RESUMEN DE COMPRAS o SERVICIOS POR CUENTA:</t>
  </si>
  <si>
    <t>RESUMEN DE PROCESO SEGÚN MODALIDAD:</t>
  </si>
  <si>
    <t xml:space="preserve">CUENTAS No. </t>
  </si>
  <si>
    <t>CANTIDAD</t>
  </si>
  <si>
    <t>MONTO</t>
  </si>
  <si>
    <t>TIPO</t>
  </si>
  <si>
    <t>Compra Directa</t>
  </si>
  <si>
    <t>Compra Menor</t>
  </si>
  <si>
    <t>Comparacion de precio</t>
  </si>
  <si>
    <t>2272-08</t>
  </si>
  <si>
    <t>2355-01</t>
  </si>
  <si>
    <t>2372-06</t>
  </si>
  <si>
    <t>2392-01</t>
  </si>
  <si>
    <t>2395-01</t>
  </si>
  <si>
    <t>TOTAL RESUMEN</t>
  </si>
  <si>
    <t xml:space="preserve">TOTAL COMPRAS       </t>
  </si>
  <si>
    <t>Gestión del proceso</t>
  </si>
  <si>
    <t>TIPO DE GESTIÓN DEL PROCESO</t>
  </si>
  <si>
    <t>A través del portal (SECP)</t>
  </si>
  <si>
    <t>Fuera del Portal (fuera del SECP)</t>
  </si>
  <si>
    <t>CERTIFICO CORRECTO:</t>
  </si>
  <si>
    <t>Dr. Newton Solano</t>
  </si>
  <si>
    <t>DIRECTOR</t>
  </si>
  <si>
    <t>ENC. DE COMPRAS:  Lic. Laury M. Andeliz</t>
  </si>
  <si>
    <t>Lic. Jean Flores</t>
  </si>
  <si>
    <t>ADMINISTRADOR:</t>
  </si>
  <si>
    <t>Nota 1: La referencia del proceso de compra se corresponde al #expediente del proceso</t>
  </si>
  <si>
    <t>emitido en  portal Compras y contrataciones .</t>
  </si>
  <si>
    <t xml:space="preserve">Lumbral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</si>
</sst>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6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4" fontId="6" fillId="0" borderId="2" xfId="0" applyNumberFormat="1" applyFont="1" applyBorder="1"/>
    <xf numFmtId="14" fontId="1" fillId="0" borderId="2" xfId="0" applyNumberFormat="1" applyFont="1" applyBorder="1" applyAlignment="1">
      <alignment horizontal="right"/>
    </xf>
    <xf numFmtId="14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0" fillId="0" borderId="2" xfId="0" applyBorder="1" applyAlignment="1">
      <alignment horizontal="center" wrapText="1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1" fillId="0" borderId="2" xfId="0" applyFont="1" applyBorder="1"/>
    <xf numFmtId="164" fontId="6" fillId="0" borderId="2" xfId="0" applyNumberFormat="1" applyFont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8" fillId="0" borderId="2" xfId="0" applyFont="1" applyBorder="1" applyAlignment="1">
      <alignment horizontal="center" wrapText="1"/>
    </xf>
    <xf numFmtId="0" fontId="6" fillId="0" borderId="3" xfId="0" applyFont="1" applyBorder="1"/>
    <xf numFmtId="0" fontId="8" fillId="0" borderId="2" xfId="0" applyFont="1" applyBorder="1"/>
    <xf numFmtId="0" fontId="6" fillId="2" borderId="3" xfId="0" applyFont="1" applyFill="1" applyBorder="1"/>
    <xf numFmtId="14" fontId="9" fillId="0" borderId="2" xfId="0" applyNumberFormat="1" applyFont="1" applyBorder="1" applyAlignment="1">
      <alignment horizontal="right"/>
    </xf>
    <xf numFmtId="0" fontId="11" fillId="3" borderId="2" xfId="1" applyFont="1" applyFill="1" applyBorder="1" applyAlignment="1">
      <alignment vertical="top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6" fillId="0" borderId="2" xfId="0" applyFont="1" applyBorder="1"/>
    <xf numFmtId="0" fontId="7" fillId="0" borderId="2" xfId="0" applyFont="1" applyBorder="1"/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 wrapText="1"/>
    </xf>
    <xf numFmtId="0" fontId="11" fillId="0" borderId="3" xfId="0" applyFont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6" fillId="0" borderId="2" xfId="0" applyFont="1" applyBorder="1" applyAlignment="1">
      <alignment horizontal="right" wrapText="1"/>
    </xf>
    <xf numFmtId="14" fontId="7" fillId="0" borderId="2" xfId="0" applyNumberFormat="1" applyFont="1" applyBorder="1" applyAlignment="1">
      <alignment horizontal="right"/>
    </xf>
    <xf numFmtId="0" fontId="0" fillId="0" borderId="2" xfId="0" applyBorder="1"/>
    <xf numFmtId="0" fontId="9" fillId="0" borderId="2" xfId="0" applyFont="1" applyBorder="1"/>
    <xf numFmtId="0" fontId="1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0" fillId="0" borderId="2" xfId="0" applyBorder="1" applyAlignment="1">
      <alignment wrapText="1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43" fontId="0" fillId="0" borderId="2" xfId="0" applyNumberFormat="1" applyBorder="1"/>
    <xf numFmtId="0" fontId="5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" fontId="0" fillId="0" borderId="2" xfId="0" applyNumberFormat="1" applyBorder="1"/>
    <xf numFmtId="165" fontId="0" fillId="0" borderId="0" xfId="0" applyNumberFormat="1"/>
    <xf numFmtId="0" fontId="2" fillId="0" borderId="2" xfId="0" applyFont="1" applyBorder="1" applyAlignment="1">
      <alignment horizontal="right"/>
    </xf>
    <xf numFmtId="165" fontId="0" fillId="0" borderId="2" xfId="0" applyNumberForma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4" fontId="6" fillId="0" borderId="2" xfId="0" applyNumberFormat="1" applyFont="1" applyBorder="1"/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4" fontId="5" fillId="0" borderId="2" xfId="0" applyNumberFormat="1" applyFont="1" applyBorder="1"/>
    <xf numFmtId="0" fontId="12" fillId="0" borderId="0" xfId="0" applyFont="1"/>
    <xf numFmtId="4" fontId="0" fillId="4" borderId="0" xfId="0" applyNumberFormat="1" applyFill="1"/>
  </cellXfs>
  <cellStyles count="2">
    <cellStyle name="Normal" xfId="0" builtinId="0"/>
    <cellStyle name="Normal 2 2" xfId="1" xr:uid="{72F3488E-7ECA-474B-8C91-43736C3D85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295275</xdr:colOff>
      <xdr:row>0</xdr:row>
      <xdr:rowOff>57150</xdr:rowOff>
    </xdr:from>
    <xdr:to>
      <xdr:col>5</xdr:col>
      <xdr:colOff>1158374</xdr:colOff>
      <xdr:row>1</xdr:row>
      <xdr:rowOff>152399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6AF487-080A-4D82-BDE5-33D397A40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57150"/>
          <a:ext cx="863099" cy="285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52A02-9C1E-4662-B088-9A85558FC2FF}">
  <dimension ref="A3:L124"/>
  <sheetViews>
    <sheetView tabSelected="1" zoomScaleNormal="100" workbookViewId="0">
      <selection activeCell="B8" sqref="B8"/>
    </sheetView>
  </sheetViews>
  <sheetFormatPr baseColWidth="10" defaultRowHeight="15" x14ac:dyDescent="0.25"/>
  <cols>
    <col min="1" max="1" width="14.140625" customWidth="1"/>
    <col min="2" max="2" width="19.85546875" customWidth="1"/>
    <col min="3" max="3" width="12" customWidth="1"/>
    <col min="4" max="4" width="16.140625" customWidth="1"/>
    <col min="5" max="5" width="10.140625" style="49" customWidth="1"/>
    <col min="6" max="6" width="30.85546875" customWidth="1"/>
    <col min="7" max="7" width="30.7109375" customWidth="1"/>
    <col min="8" max="8" width="14.5703125" customWidth="1"/>
    <col min="9" max="9" width="16" customWidth="1"/>
    <col min="10" max="10" width="11.85546875" style="2" customWidth="1"/>
    <col min="11" max="12" width="16.85546875" style="2" customWidth="1"/>
    <col min="13" max="15" width="15.28515625" customWidth="1"/>
    <col min="16" max="16" width="12.140625" bestFit="1" customWidth="1"/>
  </cols>
  <sheetData>
    <row r="3" spans="1:9" x14ac:dyDescent="0.25">
      <c r="A3" s="1" t="s">
        <v>0</v>
      </c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3" t="s">
        <v>1</v>
      </c>
      <c r="B4" s="3"/>
      <c r="C4" s="3"/>
      <c r="D4" s="3"/>
      <c r="E4" s="3"/>
      <c r="F4" s="3"/>
      <c r="G4" s="3"/>
      <c r="H4" s="3"/>
      <c r="I4" s="3"/>
    </row>
    <row r="5" spans="1:9" ht="18.75" x14ac:dyDescent="0.3">
      <c r="A5" s="3" t="s">
        <v>2</v>
      </c>
      <c r="B5" s="3"/>
      <c r="C5" s="3"/>
      <c r="D5" s="3"/>
      <c r="E5" s="3"/>
      <c r="F5" s="3"/>
      <c r="G5" s="3"/>
      <c r="H5" s="3"/>
      <c r="I5" s="3"/>
    </row>
    <row r="6" spans="1:9" ht="18.75" x14ac:dyDescent="0.3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 ht="47.25" x14ac:dyDescent="0.25">
      <c r="A7" s="5" t="s">
        <v>4</v>
      </c>
      <c r="B7" s="6" t="s">
        <v>5</v>
      </c>
      <c r="C7" s="7" t="s">
        <v>6</v>
      </c>
      <c r="D7" s="6" t="s">
        <v>7</v>
      </c>
      <c r="E7" s="6" t="s">
        <v>8</v>
      </c>
      <c r="F7" s="5" t="s">
        <v>9</v>
      </c>
      <c r="G7" s="5" t="s">
        <v>10</v>
      </c>
      <c r="H7" s="6" t="s">
        <v>11</v>
      </c>
      <c r="I7" s="5" t="s">
        <v>12</v>
      </c>
    </row>
    <row r="8" spans="1:9" ht="15.75" x14ac:dyDescent="0.25">
      <c r="A8" s="8">
        <v>46204</v>
      </c>
      <c r="B8" s="9" t="s">
        <v>13</v>
      </c>
      <c r="C8" s="10" t="s">
        <v>14</v>
      </c>
      <c r="D8" s="11" t="s">
        <v>15</v>
      </c>
      <c r="E8" s="12" t="s">
        <v>16</v>
      </c>
      <c r="F8" s="13" t="s">
        <v>17</v>
      </c>
      <c r="G8" s="13" t="s">
        <v>18</v>
      </c>
      <c r="H8" s="14" t="s">
        <v>19</v>
      </c>
      <c r="I8" s="15">
        <f>375819.43</f>
        <v>375819.43</v>
      </c>
    </row>
    <row r="9" spans="1:9" ht="15.75" x14ac:dyDescent="0.25">
      <c r="A9" s="8">
        <v>46204</v>
      </c>
      <c r="B9" s="16" t="s">
        <v>20</v>
      </c>
      <c r="C9" s="11" t="s">
        <v>21</v>
      </c>
      <c r="D9" s="11" t="s">
        <v>22</v>
      </c>
      <c r="E9" s="12" t="s">
        <v>16</v>
      </c>
      <c r="F9" s="13" t="s">
        <v>23</v>
      </c>
      <c r="G9" s="13" t="s">
        <v>24</v>
      </c>
      <c r="H9" s="14" t="s">
        <v>25</v>
      </c>
      <c r="I9" s="15">
        <v>76500</v>
      </c>
    </row>
    <row r="10" spans="1:9" ht="15.75" x14ac:dyDescent="0.25">
      <c r="A10" s="17">
        <v>45839</v>
      </c>
      <c r="B10" s="16" t="s">
        <v>20</v>
      </c>
      <c r="C10" s="11" t="s">
        <v>21</v>
      </c>
      <c r="D10" s="18" t="s">
        <v>26</v>
      </c>
      <c r="E10" s="12" t="s">
        <v>16</v>
      </c>
      <c r="F10" s="19" t="s">
        <v>27</v>
      </c>
      <c r="G10" s="13" t="s">
        <v>24</v>
      </c>
      <c r="H10" s="14" t="s">
        <v>25</v>
      </c>
      <c r="I10" s="15">
        <v>150096</v>
      </c>
    </row>
    <row r="11" spans="1:9" ht="15.75" x14ac:dyDescent="0.25">
      <c r="A11" s="8">
        <v>46204</v>
      </c>
      <c r="B11" s="16" t="s">
        <v>20</v>
      </c>
      <c r="C11" s="11" t="s">
        <v>21</v>
      </c>
      <c r="D11" s="11" t="s">
        <v>28</v>
      </c>
      <c r="E11" s="12" t="s">
        <v>16</v>
      </c>
      <c r="F11" s="13" t="s">
        <v>29</v>
      </c>
      <c r="G11" s="13" t="s">
        <v>24</v>
      </c>
      <c r="H11" s="14" t="s">
        <v>25</v>
      </c>
      <c r="I11" s="15">
        <f>108195-13500</f>
        <v>94695</v>
      </c>
    </row>
    <row r="12" spans="1:9" ht="15.75" x14ac:dyDescent="0.25">
      <c r="A12" s="17">
        <v>46225</v>
      </c>
      <c r="B12" s="16" t="s">
        <v>30</v>
      </c>
      <c r="C12" s="11" t="s">
        <v>31</v>
      </c>
      <c r="D12" s="11" t="s">
        <v>32</v>
      </c>
      <c r="E12" s="12" t="s">
        <v>16</v>
      </c>
      <c r="F12" s="13" t="s">
        <v>33</v>
      </c>
      <c r="G12" s="13" t="s">
        <v>34</v>
      </c>
      <c r="H12" s="14" t="s">
        <v>35</v>
      </c>
      <c r="I12" s="15">
        <v>258433.26</v>
      </c>
    </row>
    <row r="13" spans="1:9" ht="15.75" x14ac:dyDescent="0.25">
      <c r="A13" s="8">
        <v>46216</v>
      </c>
      <c r="B13" s="16" t="s">
        <v>36</v>
      </c>
      <c r="C13" s="11" t="s">
        <v>37</v>
      </c>
      <c r="D13" s="11" t="s">
        <v>38</v>
      </c>
      <c r="E13" s="20" t="s">
        <v>16</v>
      </c>
      <c r="F13" s="21" t="s">
        <v>39</v>
      </c>
      <c r="G13" s="13" t="s">
        <v>40</v>
      </c>
      <c r="H13" s="14" t="s">
        <v>41</v>
      </c>
      <c r="I13" s="15">
        <f>329397</f>
        <v>329397</v>
      </c>
    </row>
    <row r="14" spans="1:9" ht="15.75" x14ac:dyDescent="0.25">
      <c r="A14" s="8">
        <v>46210</v>
      </c>
      <c r="B14" s="22" t="s">
        <v>42</v>
      </c>
      <c r="C14" s="11" t="s">
        <v>43</v>
      </c>
      <c r="D14" s="11" t="s">
        <v>44</v>
      </c>
      <c r="E14" s="12" t="s">
        <v>16</v>
      </c>
      <c r="F14" s="23" t="s">
        <v>45</v>
      </c>
      <c r="G14" s="13" t="s">
        <v>18</v>
      </c>
      <c r="H14" s="14" t="s">
        <v>19</v>
      </c>
      <c r="I14" s="15">
        <v>1187370.68</v>
      </c>
    </row>
    <row r="15" spans="1:9" ht="15.75" x14ac:dyDescent="0.25">
      <c r="A15" s="8">
        <v>46219</v>
      </c>
      <c r="B15" s="22" t="s">
        <v>46</v>
      </c>
      <c r="C15" s="11" t="s">
        <v>47</v>
      </c>
      <c r="D15" s="11" t="s">
        <v>48</v>
      </c>
      <c r="E15" s="12" t="s">
        <v>16</v>
      </c>
      <c r="F15" s="23" t="s">
        <v>49</v>
      </c>
      <c r="G15" s="13" t="s">
        <v>18</v>
      </c>
      <c r="H15" s="14" t="s">
        <v>19</v>
      </c>
      <c r="I15" s="15">
        <v>1376865.16</v>
      </c>
    </row>
    <row r="16" spans="1:9" ht="15.75" x14ac:dyDescent="0.25">
      <c r="A16" s="8">
        <v>46231</v>
      </c>
      <c r="B16" s="16" t="s">
        <v>50</v>
      </c>
      <c r="C16" s="10" t="s">
        <v>51</v>
      </c>
      <c r="D16" s="11" t="s">
        <v>52</v>
      </c>
      <c r="E16" s="12" t="s">
        <v>16</v>
      </c>
      <c r="F16" s="23" t="s">
        <v>53</v>
      </c>
      <c r="G16" s="13" t="s">
        <v>54</v>
      </c>
      <c r="H16" s="14" t="s">
        <v>55</v>
      </c>
      <c r="I16" s="15">
        <f>111000.24</f>
        <v>111000.24</v>
      </c>
    </row>
    <row r="17" spans="1:9" ht="15.75" x14ac:dyDescent="0.25">
      <c r="A17" s="8">
        <v>46230</v>
      </c>
      <c r="B17" s="16" t="s">
        <v>56</v>
      </c>
      <c r="C17" s="11" t="s">
        <v>57</v>
      </c>
      <c r="D17" s="11" t="s">
        <v>58</v>
      </c>
      <c r="E17" s="12" t="s">
        <v>16</v>
      </c>
      <c r="F17" s="21" t="s">
        <v>59</v>
      </c>
      <c r="G17" s="13" t="s">
        <v>60</v>
      </c>
      <c r="H17" s="14" t="s">
        <v>35</v>
      </c>
      <c r="I17" s="15">
        <f>218286.39</f>
        <v>218286.39</v>
      </c>
    </row>
    <row r="18" spans="1:9" ht="27.75" customHeight="1" x14ac:dyDescent="0.25">
      <c r="A18" s="8">
        <v>46204</v>
      </c>
      <c r="B18" s="24"/>
      <c r="C18" s="10" t="s">
        <v>61</v>
      </c>
      <c r="D18" s="11" t="s">
        <v>62</v>
      </c>
      <c r="E18" s="12" t="s">
        <v>16</v>
      </c>
      <c r="F18" s="19" t="s">
        <v>63</v>
      </c>
      <c r="G18" s="25" t="s">
        <v>64</v>
      </c>
      <c r="H18" s="14" t="s">
        <v>65</v>
      </c>
      <c r="I18" s="15">
        <v>245000</v>
      </c>
    </row>
    <row r="19" spans="1:9" ht="15.75" x14ac:dyDescent="0.25">
      <c r="A19" s="8">
        <v>46204</v>
      </c>
      <c r="B19" s="24"/>
      <c r="C19" s="10" t="s">
        <v>66</v>
      </c>
      <c r="D19" s="11" t="s">
        <v>67</v>
      </c>
      <c r="E19" s="26" t="s">
        <v>68</v>
      </c>
      <c r="F19" s="13" t="s">
        <v>69</v>
      </c>
      <c r="G19" s="13" t="s">
        <v>70</v>
      </c>
      <c r="H19" s="27" t="s">
        <v>71</v>
      </c>
      <c r="I19" s="15">
        <v>18500</v>
      </c>
    </row>
    <row r="20" spans="1:9" ht="15.75" x14ac:dyDescent="0.25">
      <c r="A20" s="8">
        <v>46204</v>
      </c>
      <c r="B20" s="24"/>
      <c r="C20" s="10" t="s">
        <v>72</v>
      </c>
      <c r="D20" s="11" t="s">
        <v>73</v>
      </c>
      <c r="E20" s="28" t="s">
        <v>16</v>
      </c>
      <c r="F20" s="29" t="s">
        <v>74</v>
      </c>
      <c r="G20" s="13" t="s">
        <v>75</v>
      </c>
      <c r="H20" s="14" t="s">
        <v>76</v>
      </c>
      <c r="I20" s="15">
        <f>5495</f>
        <v>5495</v>
      </c>
    </row>
    <row r="21" spans="1:9" ht="15.75" x14ac:dyDescent="0.25">
      <c r="A21" s="17"/>
      <c r="B21" s="30"/>
      <c r="C21" s="11" t="s">
        <v>77</v>
      </c>
      <c r="D21" s="18"/>
      <c r="E21" s="12" t="s">
        <v>16</v>
      </c>
      <c r="F21" s="29" t="s">
        <v>78</v>
      </c>
      <c r="G21" s="13" t="s">
        <v>79</v>
      </c>
      <c r="H21" s="14"/>
      <c r="I21" s="15">
        <v>0</v>
      </c>
    </row>
    <row r="22" spans="1:9" ht="15.75" x14ac:dyDescent="0.25">
      <c r="A22" s="17">
        <v>46205</v>
      </c>
      <c r="B22" s="30"/>
      <c r="C22" s="11" t="s">
        <v>80</v>
      </c>
      <c r="D22" s="18" t="s">
        <v>81</v>
      </c>
      <c r="E22" s="26" t="s">
        <v>16</v>
      </c>
      <c r="F22" s="27" t="s">
        <v>82</v>
      </c>
      <c r="G22" s="13" t="s">
        <v>83</v>
      </c>
      <c r="H22" s="14" t="s">
        <v>84</v>
      </c>
      <c r="I22" s="15">
        <f>110194-14280</f>
        <v>95914</v>
      </c>
    </row>
    <row r="23" spans="1:9" ht="15.75" x14ac:dyDescent="0.25">
      <c r="A23" s="17">
        <v>46206</v>
      </c>
      <c r="B23" s="11"/>
      <c r="C23" s="31" t="s">
        <v>85</v>
      </c>
      <c r="D23" s="18" t="s">
        <v>86</v>
      </c>
      <c r="E23" s="26" t="s">
        <v>68</v>
      </c>
      <c r="F23" s="27" t="s">
        <v>87</v>
      </c>
      <c r="G23" s="13" t="s">
        <v>88</v>
      </c>
      <c r="H23" s="27" t="s">
        <v>19</v>
      </c>
      <c r="I23" s="15">
        <v>131125</v>
      </c>
    </row>
    <row r="24" spans="1:9" ht="15.75" x14ac:dyDescent="0.25">
      <c r="A24" s="8">
        <v>46208</v>
      </c>
      <c r="B24" s="29"/>
      <c r="C24" s="11" t="s">
        <v>89</v>
      </c>
      <c r="D24" s="18" t="s">
        <v>90</v>
      </c>
      <c r="E24" s="32" t="s">
        <v>68</v>
      </c>
      <c r="F24" s="29" t="s">
        <v>91</v>
      </c>
      <c r="G24" s="13" t="s">
        <v>92</v>
      </c>
      <c r="H24" s="27" t="s">
        <v>93</v>
      </c>
      <c r="I24" s="15">
        <v>104640.9</v>
      </c>
    </row>
    <row r="25" spans="1:9" ht="31.5" x14ac:dyDescent="0.25">
      <c r="A25" s="8">
        <v>46209</v>
      </c>
      <c r="B25" s="29"/>
      <c r="C25" s="11" t="s">
        <v>94</v>
      </c>
      <c r="D25" s="11" t="s">
        <v>95</v>
      </c>
      <c r="E25" s="26" t="s">
        <v>16</v>
      </c>
      <c r="F25" s="13" t="s">
        <v>33</v>
      </c>
      <c r="G25" s="13" t="s">
        <v>96</v>
      </c>
      <c r="H25" s="27" t="s">
        <v>97</v>
      </c>
      <c r="I25" s="15">
        <f>249502.16</f>
        <v>249502.16</v>
      </c>
    </row>
    <row r="26" spans="1:9" ht="15.75" x14ac:dyDescent="0.25">
      <c r="A26" s="8">
        <v>46206</v>
      </c>
      <c r="B26" s="29"/>
      <c r="C26" s="11" t="s">
        <v>98</v>
      </c>
      <c r="D26" s="11" t="s">
        <v>99</v>
      </c>
      <c r="E26" s="26" t="s">
        <v>16</v>
      </c>
      <c r="F26" s="33" t="s">
        <v>100</v>
      </c>
      <c r="G26" s="13" t="s">
        <v>101</v>
      </c>
      <c r="H26" s="34" t="s">
        <v>102</v>
      </c>
      <c r="I26" s="15">
        <v>23600</v>
      </c>
    </row>
    <row r="27" spans="1:9" ht="15.75" x14ac:dyDescent="0.25">
      <c r="A27" s="8">
        <v>46210</v>
      </c>
      <c r="B27" s="29"/>
      <c r="C27" s="11" t="s">
        <v>103</v>
      </c>
      <c r="D27" s="11" t="s">
        <v>104</v>
      </c>
      <c r="E27" s="26" t="s">
        <v>16</v>
      </c>
      <c r="F27" s="19" t="s">
        <v>105</v>
      </c>
      <c r="G27" s="13" t="s">
        <v>106</v>
      </c>
      <c r="H27" s="14" t="s">
        <v>107</v>
      </c>
      <c r="I27" s="15">
        <f>180799.6</f>
        <v>180799.6</v>
      </c>
    </row>
    <row r="28" spans="1:9" ht="15.75" x14ac:dyDescent="0.25">
      <c r="A28" s="8">
        <v>46212</v>
      </c>
      <c r="B28" s="30"/>
      <c r="C28" s="11" t="s">
        <v>108</v>
      </c>
      <c r="D28" s="11" t="s">
        <v>109</v>
      </c>
      <c r="E28" s="12" t="s">
        <v>16</v>
      </c>
      <c r="F28" s="33" t="s">
        <v>110</v>
      </c>
      <c r="G28" s="13" t="s">
        <v>111</v>
      </c>
      <c r="H28" s="14">
        <v>2272.08</v>
      </c>
      <c r="I28" s="15">
        <v>188106.38</v>
      </c>
    </row>
    <row r="29" spans="1:9" ht="15.75" x14ac:dyDescent="0.25">
      <c r="A29" s="8">
        <v>46213</v>
      </c>
      <c r="B29" s="30"/>
      <c r="C29" s="11" t="s">
        <v>112</v>
      </c>
      <c r="D29" s="11" t="s">
        <v>113</v>
      </c>
      <c r="E29" s="28" t="s">
        <v>16</v>
      </c>
      <c r="F29" s="35" t="s">
        <v>114</v>
      </c>
      <c r="G29" s="13" t="s">
        <v>115</v>
      </c>
      <c r="H29" s="14" t="s">
        <v>116</v>
      </c>
      <c r="I29" s="15">
        <v>152191</v>
      </c>
    </row>
    <row r="30" spans="1:9" ht="15.75" x14ac:dyDescent="0.25">
      <c r="A30" s="8">
        <v>46209</v>
      </c>
      <c r="B30" s="29"/>
      <c r="C30" s="11" t="s">
        <v>117</v>
      </c>
      <c r="D30" s="11" t="s">
        <v>118</v>
      </c>
      <c r="E30" s="26" t="s">
        <v>16</v>
      </c>
      <c r="F30" s="19" t="s">
        <v>119</v>
      </c>
      <c r="G30" s="13" t="s">
        <v>120</v>
      </c>
      <c r="H30" s="27" t="s">
        <v>121</v>
      </c>
      <c r="I30" s="15">
        <v>18165</v>
      </c>
    </row>
    <row r="31" spans="1:9" ht="15.75" x14ac:dyDescent="0.25">
      <c r="A31" s="17">
        <v>46216</v>
      </c>
      <c r="B31" s="11"/>
      <c r="C31" s="31" t="s">
        <v>122</v>
      </c>
      <c r="D31" s="18" t="s">
        <v>123</v>
      </c>
      <c r="E31" s="26" t="s">
        <v>16</v>
      </c>
      <c r="F31" s="27" t="s">
        <v>87</v>
      </c>
      <c r="G31" s="13" t="s">
        <v>88</v>
      </c>
      <c r="H31" s="27" t="s">
        <v>19</v>
      </c>
      <c r="I31" s="15">
        <v>157350</v>
      </c>
    </row>
    <row r="32" spans="1:9" ht="15.75" x14ac:dyDescent="0.25">
      <c r="A32" s="8">
        <v>46216</v>
      </c>
      <c r="B32" s="29"/>
      <c r="C32" s="11" t="s">
        <v>124</v>
      </c>
      <c r="D32" s="11" t="s">
        <v>125</v>
      </c>
      <c r="E32" s="12" t="s">
        <v>16</v>
      </c>
      <c r="F32" s="21" t="s">
        <v>126</v>
      </c>
      <c r="G32" s="13" t="s">
        <v>127</v>
      </c>
      <c r="H32" s="14" t="s">
        <v>128</v>
      </c>
      <c r="I32" s="15">
        <v>19380</v>
      </c>
    </row>
    <row r="33" spans="1:9" ht="15.75" x14ac:dyDescent="0.25">
      <c r="A33" s="17">
        <v>46216</v>
      </c>
      <c r="B33" s="11"/>
      <c r="C33" s="31" t="s">
        <v>129</v>
      </c>
      <c r="D33" s="18" t="s">
        <v>130</v>
      </c>
      <c r="E33" s="26" t="s">
        <v>16</v>
      </c>
      <c r="F33" s="27" t="s">
        <v>45</v>
      </c>
      <c r="G33" s="13" t="s">
        <v>131</v>
      </c>
      <c r="H33" s="14" t="s">
        <v>132</v>
      </c>
      <c r="I33" s="15">
        <v>10800</v>
      </c>
    </row>
    <row r="34" spans="1:9" ht="15.75" x14ac:dyDescent="0.25">
      <c r="A34" s="8">
        <v>46231</v>
      </c>
      <c r="B34" s="29" t="s">
        <v>133</v>
      </c>
      <c r="C34" s="11" t="s">
        <v>134</v>
      </c>
      <c r="D34" s="11" t="s">
        <v>135</v>
      </c>
      <c r="E34" s="28" t="s">
        <v>68</v>
      </c>
      <c r="F34" s="21" t="s">
        <v>136</v>
      </c>
      <c r="G34" s="13" t="s">
        <v>137</v>
      </c>
      <c r="H34" s="14" t="s">
        <v>132</v>
      </c>
      <c r="I34" s="15">
        <v>477600</v>
      </c>
    </row>
    <row r="35" spans="1:9" ht="15.75" x14ac:dyDescent="0.25">
      <c r="A35" s="8">
        <v>46232</v>
      </c>
      <c r="B35" s="29" t="s">
        <v>133</v>
      </c>
      <c r="C35" s="11" t="s">
        <v>134</v>
      </c>
      <c r="D35" s="11" t="s">
        <v>138</v>
      </c>
      <c r="E35" s="28" t="s">
        <v>68</v>
      </c>
      <c r="F35" s="21" t="s">
        <v>139</v>
      </c>
      <c r="G35" s="13" t="s">
        <v>137</v>
      </c>
      <c r="H35" s="14" t="s">
        <v>132</v>
      </c>
      <c r="I35" s="15">
        <v>194400</v>
      </c>
    </row>
    <row r="36" spans="1:9" ht="15.75" x14ac:dyDescent="0.25">
      <c r="A36" s="8">
        <v>46232</v>
      </c>
      <c r="B36" s="29" t="s">
        <v>133</v>
      </c>
      <c r="C36" s="11" t="s">
        <v>134</v>
      </c>
      <c r="D36" s="11" t="s">
        <v>140</v>
      </c>
      <c r="E36" s="28" t="s">
        <v>68</v>
      </c>
      <c r="F36" s="21" t="s">
        <v>141</v>
      </c>
      <c r="G36" s="13" t="s">
        <v>137</v>
      </c>
      <c r="H36" s="14" t="s">
        <v>132</v>
      </c>
      <c r="I36" s="15">
        <v>230880</v>
      </c>
    </row>
    <row r="37" spans="1:9" ht="15.75" x14ac:dyDescent="0.25">
      <c r="A37" s="8">
        <v>46234</v>
      </c>
      <c r="B37" s="29" t="s">
        <v>133</v>
      </c>
      <c r="C37" s="11" t="s">
        <v>134</v>
      </c>
      <c r="D37" s="11" t="s">
        <v>142</v>
      </c>
      <c r="E37" s="28" t="s">
        <v>16</v>
      </c>
      <c r="F37" s="21" t="s">
        <v>143</v>
      </c>
      <c r="G37" s="13" t="s">
        <v>137</v>
      </c>
      <c r="H37" s="14" t="s">
        <v>132</v>
      </c>
      <c r="I37" s="15">
        <f>129900</f>
        <v>129900</v>
      </c>
    </row>
    <row r="38" spans="1:9" ht="15.75" x14ac:dyDescent="0.25">
      <c r="A38" s="8">
        <v>46216</v>
      </c>
      <c r="B38" s="30"/>
      <c r="C38" s="11" t="s">
        <v>144</v>
      </c>
      <c r="D38" s="11" t="s">
        <v>145</v>
      </c>
      <c r="E38" s="26" t="s">
        <v>16</v>
      </c>
      <c r="F38" s="13" t="s">
        <v>146</v>
      </c>
      <c r="G38" s="36" t="s">
        <v>147</v>
      </c>
      <c r="H38" s="27" t="s">
        <v>148</v>
      </c>
      <c r="I38" s="15">
        <v>43000</v>
      </c>
    </row>
    <row r="39" spans="1:9" ht="31.5" x14ac:dyDescent="0.25">
      <c r="A39" s="8">
        <v>46218</v>
      </c>
      <c r="B39" s="29"/>
      <c r="C39" s="11" t="s">
        <v>149</v>
      </c>
      <c r="D39" s="11" t="s">
        <v>150</v>
      </c>
      <c r="E39" s="20" t="s">
        <v>16</v>
      </c>
      <c r="F39" s="29" t="s">
        <v>151</v>
      </c>
      <c r="G39" s="25" t="s">
        <v>64</v>
      </c>
      <c r="H39" s="34" t="s">
        <v>152</v>
      </c>
      <c r="I39" s="15">
        <v>14000</v>
      </c>
    </row>
    <row r="40" spans="1:9" ht="15.75" x14ac:dyDescent="0.25">
      <c r="A40" s="8">
        <v>46219</v>
      </c>
      <c r="B40" s="29"/>
      <c r="C40" s="11" t="s">
        <v>153</v>
      </c>
      <c r="D40" s="18" t="s">
        <v>154</v>
      </c>
      <c r="E40" s="12" t="s">
        <v>16</v>
      </c>
      <c r="F40" s="29" t="s">
        <v>155</v>
      </c>
      <c r="G40" s="13" t="s">
        <v>92</v>
      </c>
      <c r="H40" s="14" t="s">
        <v>93</v>
      </c>
      <c r="I40" s="15">
        <v>4092.4</v>
      </c>
    </row>
    <row r="41" spans="1:9" ht="15.75" x14ac:dyDescent="0.25">
      <c r="A41" s="17">
        <v>46219</v>
      </c>
      <c r="B41" s="37"/>
      <c r="C41" s="31" t="s">
        <v>156</v>
      </c>
      <c r="D41" s="18" t="s">
        <v>157</v>
      </c>
      <c r="E41" s="12" t="s">
        <v>16</v>
      </c>
      <c r="F41" s="29" t="s">
        <v>155</v>
      </c>
      <c r="G41" s="13" t="s">
        <v>92</v>
      </c>
      <c r="H41" s="14" t="s">
        <v>93</v>
      </c>
      <c r="I41" s="15">
        <v>26459.5</v>
      </c>
    </row>
    <row r="42" spans="1:9" ht="15.75" x14ac:dyDescent="0.25">
      <c r="A42" s="8">
        <v>46233</v>
      </c>
      <c r="B42" s="29" t="s">
        <v>158</v>
      </c>
      <c r="C42" s="11" t="s">
        <v>159</v>
      </c>
      <c r="D42" s="18" t="s">
        <v>160</v>
      </c>
      <c r="E42" s="12" t="s">
        <v>68</v>
      </c>
      <c r="F42" s="33" t="s">
        <v>161</v>
      </c>
      <c r="G42" s="13" t="s">
        <v>137</v>
      </c>
      <c r="H42" s="14" t="s">
        <v>132</v>
      </c>
      <c r="I42" s="15">
        <v>60000</v>
      </c>
    </row>
    <row r="43" spans="1:9" ht="15.75" x14ac:dyDescent="0.25">
      <c r="A43" s="8">
        <v>46233</v>
      </c>
      <c r="B43" s="29" t="s">
        <v>158</v>
      </c>
      <c r="C43" s="11" t="s">
        <v>159</v>
      </c>
      <c r="D43" s="18" t="s">
        <v>162</v>
      </c>
      <c r="E43" s="12" t="s">
        <v>16</v>
      </c>
      <c r="F43" s="21" t="s">
        <v>163</v>
      </c>
      <c r="G43" s="13" t="s">
        <v>137</v>
      </c>
      <c r="H43" s="14" t="s">
        <v>132</v>
      </c>
      <c r="I43" s="15">
        <v>102672</v>
      </c>
    </row>
    <row r="44" spans="1:9" ht="15.75" x14ac:dyDescent="0.25">
      <c r="A44" s="8">
        <v>46233</v>
      </c>
      <c r="B44" s="29" t="s">
        <v>158</v>
      </c>
      <c r="C44" s="11" t="s">
        <v>159</v>
      </c>
      <c r="D44" s="11" t="s">
        <v>164</v>
      </c>
      <c r="E44" s="12" t="s">
        <v>16</v>
      </c>
      <c r="F44" s="21" t="s">
        <v>165</v>
      </c>
      <c r="G44" s="13" t="s">
        <v>137</v>
      </c>
      <c r="H44" s="14" t="s">
        <v>132</v>
      </c>
      <c r="I44" s="15">
        <v>45000</v>
      </c>
    </row>
    <row r="45" spans="1:9" ht="15.75" x14ac:dyDescent="0.25">
      <c r="A45" s="8">
        <v>46233</v>
      </c>
      <c r="B45" s="29" t="s">
        <v>158</v>
      </c>
      <c r="C45" s="11" t="s">
        <v>159</v>
      </c>
      <c r="D45" s="11" t="s">
        <v>166</v>
      </c>
      <c r="E45" s="12" t="s">
        <v>16</v>
      </c>
      <c r="F45" s="21" t="s">
        <v>167</v>
      </c>
      <c r="G45" s="13" t="s">
        <v>137</v>
      </c>
      <c r="H45" s="14" t="s">
        <v>132</v>
      </c>
      <c r="I45" s="15">
        <v>40200</v>
      </c>
    </row>
    <row r="46" spans="1:9" ht="15.75" x14ac:dyDescent="0.25">
      <c r="A46" s="8">
        <v>46234</v>
      </c>
      <c r="B46" s="29" t="s">
        <v>158</v>
      </c>
      <c r="C46" s="11" t="s">
        <v>159</v>
      </c>
      <c r="D46" s="11" t="s">
        <v>168</v>
      </c>
      <c r="E46" s="28" t="s">
        <v>16</v>
      </c>
      <c r="F46" s="21" t="s">
        <v>143</v>
      </c>
      <c r="G46" s="13" t="s">
        <v>137</v>
      </c>
      <c r="H46" s="14" t="s">
        <v>132</v>
      </c>
      <c r="I46" s="15">
        <v>47000</v>
      </c>
    </row>
    <row r="47" spans="1:9" ht="15.75" x14ac:dyDescent="0.25">
      <c r="A47" s="8">
        <v>46234</v>
      </c>
      <c r="B47" s="29" t="s">
        <v>158</v>
      </c>
      <c r="C47" s="11" t="s">
        <v>159</v>
      </c>
      <c r="D47" s="11" t="s">
        <v>169</v>
      </c>
      <c r="E47" s="28" t="s">
        <v>16</v>
      </c>
      <c r="F47" s="21" t="s">
        <v>141</v>
      </c>
      <c r="G47" s="13" t="s">
        <v>137</v>
      </c>
      <c r="H47" s="14" t="s">
        <v>132</v>
      </c>
      <c r="I47" s="15">
        <v>32272.5</v>
      </c>
    </row>
    <row r="48" spans="1:9" ht="15.75" x14ac:dyDescent="0.25">
      <c r="A48" s="17"/>
      <c r="B48" s="10"/>
      <c r="C48" s="11" t="s">
        <v>170</v>
      </c>
      <c r="D48" s="18"/>
      <c r="E48" s="26" t="s">
        <v>16</v>
      </c>
      <c r="F48" s="19" t="s">
        <v>171</v>
      </c>
      <c r="G48" s="13" t="s">
        <v>172</v>
      </c>
      <c r="H48" s="27"/>
      <c r="I48" s="15">
        <v>0</v>
      </c>
    </row>
    <row r="49" spans="1:9" ht="15.75" x14ac:dyDescent="0.25">
      <c r="A49" s="8"/>
      <c r="B49" s="29"/>
      <c r="C49" s="11" t="s">
        <v>173</v>
      </c>
      <c r="D49" s="11"/>
      <c r="E49" s="26" t="s">
        <v>16</v>
      </c>
      <c r="F49" s="19" t="s">
        <v>174</v>
      </c>
      <c r="G49" s="13" t="s">
        <v>172</v>
      </c>
      <c r="H49" s="27"/>
      <c r="I49" s="15">
        <v>0</v>
      </c>
    </row>
    <row r="50" spans="1:9" ht="15.75" x14ac:dyDescent="0.25">
      <c r="A50" s="17">
        <v>46216</v>
      </c>
      <c r="B50" s="11"/>
      <c r="C50" s="38" t="s">
        <v>175</v>
      </c>
      <c r="D50" s="18" t="s">
        <v>176</v>
      </c>
      <c r="E50" s="26" t="s">
        <v>16</v>
      </c>
      <c r="F50" s="27" t="s">
        <v>177</v>
      </c>
      <c r="G50" s="13" t="s">
        <v>178</v>
      </c>
      <c r="H50" s="14" t="s">
        <v>25</v>
      </c>
      <c r="I50" s="15">
        <v>43861.73</v>
      </c>
    </row>
    <row r="51" spans="1:9" ht="15.75" x14ac:dyDescent="0.25">
      <c r="A51" s="17">
        <v>46220</v>
      </c>
      <c r="B51" s="39"/>
      <c r="C51" s="11" t="s">
        <v>179</v>
      </c>
      <c r="D51" s="18" t="s">
        <v>180</v>
      </c>
      <c r="E51" s="12" t="s">
        <v>16</v>
      </c>
      <c r="F51" s="13" t="s">
        <v>181</v>
      </c>
      <c r="G51" s="13" t="s">
        <v>182</v>
      </c>
      <c r="H51" s="14" t="s">
        <v>128</v>
      </c>
      <c r="I51" s="15">
        <v>30000</v>
      </c>
    </row>
    <row r="52" spans="1:9" ht="15.75" x14ac:dyDescent="0.25">
      <c r="A52" s="17">
        <v>46220</v>
      </c>
      <c r="B52" s="39"/>
      <c r="C52" s="11" t="s">
        <v>183</v>
      </c>
      <c r="D52" s="18" t="s">
        <v>48</v>
      </c>
      <c r="E52" s="12" t="s">
        <v>16</v>
      </c>
      <c r="F52" s="13" t="s">
        <v>181</v>
      </c>
      <c r="G52" s="13" t="s">
        <v>182</v>
      </c>
      <c r="H52" s="14" t="s">
        <v>128</v>
      </c>
      <c r="I52" s="15">
        <v>71726.8</v>
      </c>
    </row>
    <row r="53" spans="1:9" ht="15.75" x14ac:dyDescent="0.25">
      <c r="A53" s="8">
        <v>46219</v>
      </c>
      <c r="B53" s="40"/>
      <c r="C53" s="11" t="s">
        <v>184</v>
      </c>
      <c r="D53" s="18" t="s">
        <v>185</v>
      </c>
      <c r="E53" s="12" t="s">
        <v>16</v>
      </c>
      <c r="F53" s="29" t="s">
        <v>186</v>
      </c>
      <c r="G53" s="13" t="s">
        <v>187</v>
      </c>
      <c r="H53" s="14" t="s">
        <v>188</v>
      </c>
      <c r="I53" s="15">
        <v>178310</v>
      </c>
    </row>
    <row r="54" spans="1:9" ht="15.75" x14ac:dyDescent="0.25">
      <c r="A54" s="8">
        <v>46220</v>
      </c>
      <c r="B54" s="41"/>
      <c r="C54" s="11" t="s">
        <v>189</v>
      </c>
      <c r="D54" s="11" t="s">
        <v>190</v>
      </c>
      <c r="E54" s="28" t="s">
        <v>16</v>
      </c>
      <c r="F54" s="19" t="s">
        <v>191</v>
      </c>
      <c r="G54" s="13" t="s">
        <v>131</v>
      </c>
      <c r="H54" s="27" t="s">
        <v>132</v>
      </c>
      <c r="I54" s="15">
        <v>4346.3</v>
      </c>
    </row>
    <row r="55" spans="1:9" ht="15.75" x14ac:dyDescent="0.25">
      <c r="A55" s="8">
        <v>46220</v>
      </c>
      <c r="B55" s="41"/>
      <c r="C55" s="11" t="s">
        <v>192</v>
      </c>
      <c r="D55" s="11" t="s">
        <v>193</v>
      </c>
      <c r="E55" s="28" t="s">
        <v>16</v>
      </c>
      <c r="F55" s="19" t="s">
        <v>194</v>
      </c>
      <c r="G55" s="13" t="s">
        <v>101</v>
      </c>
      <c r="H55" s="14" t="s">
        <v>102</v>
      </c>
      <c r="I55" s="15">
        <v>3850</v>
      </c>
    </row>
    <row r="56" spans="1:9" ht="15.75" x14ac:dyDescent="0.25">
      <c r="A56" s="8">
        <v>46223</v>
      </c>
      <c r="B56" s="29"/>
      <c r="C56" s="11" t="s">
        <v>195</v>
      </c>
      <c r="D56" s="18" t="s">
        <v>196</v>
      </c>
      <c r="E56" s="12" t="s">
        <v>16</v>
      </c>
      <c r="F56" s="21" t="s">
        <v>197</v>
      </c>
      <c r="G56" s="13" t="s">
        <v>198</v>
      </c>
      <c r="H56" s="42" t="s">
        <v>199</v>
      </c>
      <c r="I56" s="15">
        <v>265000</v>
      </c>
    </row>
    <row r="57" spans="1:9" ht="15.75" x14ac:dyDescent="0.25">
      <c r="A57" s="8">
        <v>46224</v>
      </c>
      <c r="B57" s="10"/>
      <c r="C57" s="10" t="s">
        <v>200</v>
      </c>
      <c r="D57" s="11" t="s">
        <v>201</v>
      </c>
      <c r="E57" s="12" t="s">
        <v>16</v>
      </c>
      <c r="F57" s="21" t="s">
        <v>87</v>
      </c>
      <c r="G57" s="13" t="s">
        <v>88</v>
      </c>
      <c r="H57" s="14" t="s">
        <v>19</v>
      </c>
      <c r="I57" s="15">
        <v>111500</v>
      </c>
    </row>
    <row r="58" spans="1:9" ht="15.75" x14ac:dyDescent="0.25">
      <c r="A58" s="17">
        <v>46224</v>
      </c>
      <c r="B58" s="39"/>
      <c r="C58" s="11" t="s">
        <v>202</v>
      </c>
      <c r="D58" s="18" t="s">
        <v>203</v>
      </c>
      <c r="E58" s="20" t="s">
        <v>16</v>
      </c>
      <c r="F58" s="21" t="s">
        <v>204</v>
      </c>
      <c r="G58" s="13" t="s">
        <v>75</v>
      </c>
      <c r="H58" s="34" t="s">
        <v>76</v>
      </c>
      <c r="I58" s="15">
        <v>4500</v>
      </c>
    </row>
    <row r="59" spans="1:9" ht="15.75" x14ac:dyDescent="0.25">
      <c r="A59" s="8">
        <v>46219</v>
      </c>
      <c r="B59" s="29"/>
      <c r="C59" s="11" t="s">
        <v>205</v>
      </c>
      <c r="D59" s="11" t="s">
        <v>206</v>
      </c>
      <c r="E59" s="28" t="s">
        <v>16</v>
      </c>
      <c r="F59" s="21" t="s">
        <v>207</v>
      </c>
      <c r="G59" s="13" t="s">
        <v>208</v>
      </c>
      <c r="H59" s="14" t="s">
        <v>209</v>
      </c>
      <c r="I59" s="15">
        <v>11800</v>
      </c>
    </row>
    <row r="60" spans="1:9" ht="15.75" x14ac:dyDescent="0.25">
      <c r="A60" s="8">
        <v>46225</v>
      </c>
      <c r="B60" s="29"/>
      <c r="C60" s="11" t="s">
        <v>210</v>
      </c>
      <c r="D60" s="11" t="s">
        <v>211</v>
      </c>
      <c r="E60" s="26" t="s">
        <v>16</v>
      </c>
      <c r="F60" s="27" t="s">
        <v>82</v>
      </c>
      <c r="G60" s="13" t="s">
        <v>182</v>
      </c>
      <c r="H60" s="14" t="s">
        <v>128</v>
      </c>
      <c r="I60" s="15">
        <v>26620</v>
      </c>
    </row>
    <row r="61" spans="1:9" ht="15.75" x14ac:dyDescent="0.25">
      <c r="A61" s="17">
        <v>46226</v>
      </c>
      <c r="B61" s="29"/>
      <c r="C61" s="11" t="s">
        <v>212</v>
      </c>
      <c r="D61" s="11" t="s">
        <v>213</v>
      </c>
      <c r="E61" s="12" t="s">
        <v>16</v>
      </c>
      <c r="F61" s="29" t="s">
        <v>214</v>
      </c>
      <c r="G61" s="13" t="s">
        <v>215</v>
      </c>
      <c r="H61" s="14" t="s">
        <v>216</v>
      </c>
      <c r="I61" s="15">
        <f>6000</f>
        <v>6000</v>
      </c>
    </row>
    <row r="62" spans="1:9" ht="15.75" x14ac:dyDescent="0.25">
      <c r="A62" s="8">
        <v>46226</v>
      </c>
      <c r="B62" s="10"/>
      <c r="C62" s="10" t="s">
        <v>217</v>
      </c>
      <c r="D62" s="11" t="s">
        <v>218</v>
      </c>
      <c r="E62" s="12" t="s">
        <v>16</v>
      </c>
      <c r="F62" s="21" t="s">
        <v>126</v>
      </c>
      <c r="G62" s="13" t="s">
        <v>127</v>
      </c>
      <c r="H62" s="14" t="s">
        <v>128</v>
      </c>
      <c r="I62" s="15">
        <v>19020</v>
      </c>
    </row>
    <row r="63" spans="1:9" ht="15.75" x14ac:dyDescent="0.25">
      <c r="A63" s="8">
        <v>46230</v>
      </c>
      <c r="B63" s="29"/>
      <c r="C63" s="11" t="s">
        <v>219</v>
      </c>
      <c r="D63" s="11" t="s">
        <v>220</v>
      </c>
      <c r="E63" s="12" t="s">
        <v>16</v>
      </c>
      <c r="F63" s="21" t="s">
        <v>221</v>
      </c>
      <c r="G63" s="13" t="s">
        <v>222</v>
      </c>
      <c r="H63" s="14" t="s">
        <v>25</v>
      </c>
      <c r="I63" s="15">
        <f>29417.08</f>
        <v>29417.08</v>
      </c>
    </row>
    <row r="64" spans="1:9" ht="15.75" x14ac:dyDescent="0.25">
      <c r="A64" s="8">
        <v>46232</v>
      </c>
      <c r="B64" s="40"/>
      <c r="C64" s="11" t="s">
        <v>223</v>
      </c>
      <c r="D64" s="11" t="s">
        <v>118</v>
      </c>
      <c r="E64" s="28" t="s">
        <v>68</v>
      </c>
      <c r="F64" s="29" t="s">
        <v>224</v>
      </c>
      <c r="G64" s="13" t="s">
        <v>106</v>
      </c>
      <c r="H64" s="14" t="s">
        <v>107</v>
      </c>
      <c r="I64" s="15">
        <v>118236</v>
      </c>
    </row>
    <row r="65" spans="1:9" ht="15.75" x14ac:dyDescent="0.25">
      <c r="A65" s="8"/>
      <c r="B65" s="40"/>
      <c r="C65" s="11" t="s">
        <v>225</v>
      </c>
      <c r="D65" s="11"/>
      <c r="E65" s="28" t="s">
        <v>16</v>
      </c>
      <c r="F65" s="21" t="s">
        <v>226</v>
      </c>
      <c r="G65" s="13" t="s">
        <v>227</v>
      </c>
      <c r="H65" s="14"/>
      <c r="I65" s="15"/>
    </row>
    <row r="66" spans="1:9" ht="15.75" x14ac:dyDescent="0.25">
      <c r="A66" s="17">
        <v>46232</v>
      </c>
      <c r="B66" s="10"/>
      <c r="C66" s="11" t="s">
        <v>228</v>
      </c>
      <c r="D66" s="18" t="s">
        <v>229</v>
      </c>
      <c r="E66" s="12" t="s">
        <v>16</v>
      </c>
      <c r="F66" s="27" t="s">
        <v>230</v>
      </c>
      <c r="G66" s="13" t="s">
        <v>231</v>
      </c>
      <c r="H66" s="14" t="s">
        <v>232</v>
      </c>
      <c r="I66" s="15">
        <v>221170</v>
      </c>
    </row>
    <row r="67" spans="1:9" ht="15.75" x14ac:dyDescent="0.25">
      <c r="A67" s="17">
        <v>46232</v>
      </c>
      <c r="B67" s="10"/>
      <c r="C67" s="11" t="s">
        <v>233</v>
      </c>
      <c r="D67" s="18" t="s">
        <v>234</v>
      </c>
      <c r="E67" s="12" t="s">
        <v>16</v>
      </c>
      <c r="F67" s="21" t="s">
        <v>87</v>
      </c>
      <c r="G67" s="13" t="s">
        <v>88</v>
      </c>
      <c r="H67" s="14" t="s">
        <v>19</v>
      </c>
      <c r="I67" s="15">
        <v>157350</v>
      </c>
    </row>
    <row r="68" spans="1:9" ht="15.75" x14ac:dyDescent="0.25">
      <c r="A68" s="8">
        <v>46233</v>
      </c>
      <c r="B68" s="40"/>
      <c r="C68" s="11" t="s">
        <v>235</v>
      </c>
      <c r="D68" s="11" t="s">
        <v>236</v>
      </c>
      <c r="E68" s="12" t="s">
        <v>16</v>
      </c>
      <c r="F68" s="21" t="s">
        <v>237</v>
      </c>
      <c r="G68" s="13" t="s">
        <v>231</v>
      </c>
      <c r="H68" s="43" t="s">
        <v>232</v>
      </c>
      <c r="I68" s="15">
        <v>552303.69999999995</v>
      </c>
    </row>
    <row r="69" spans="1:9" ht="15.75" x14ac:dyDescent="0.25">
      <c r="A69" s="40"/>
      <c r="B69" s="40"/>
      <c r="C69" s="40"/>
      <c r="D69" s="40"/>
      <c r="E69" s="44"/>
      <c r="F69" s="40"/>
      <c r="G69" s="45" t="s">
        <v>238</v>
      </c>
      <c r="H69" s="46"/>
      <c r="I69" s="47">
        <f>SUM(I8:I68)</f>
        <v>9081520.2100000009</v>
      </c>
    </row>
    <row r="71" spans="1:9" ht="15.75" x14ac:dyDescent="0.25">
      <c r="A71" s="48" t="s">
        <v>239</v>
      </c>
      <c r="B71" s="48"/>
      <c r="C71" s="48"/>
      <c r="D71" s="48"/>
      <c r="G71" s="50" t="s">
        <v>240</v>
      </c>
    </row>
    <row r="73" spans="1:9" x14ac:dyDescent="0.25">
      <c r="A73" s="51" t="s">
        <v>241</v>
      </c>
      <c r="B73" s="51"/>
      <c r="C73" s="51" t="s">
        <v>242</v>
      </c>
      <c r="D73" s="51" t="s">
        <v>243</v>
      </c>
      <c r="G73" s="51" t="s">
        <v>244</v>
      </c>
      <c r="H73" s="51" t="s">
        <v>242</v>
      </c>
      <c r="I73" s="51" t="s">
        <v>243</v>
      </c>
    </row>
    <row r="74" spans="1:9" x14ac:dyDescent="0.25">
      <c r="A74" s="40" t="s">
        <v>93</v>
      </c>
      <c r="B74" s="40"/>
      <c r="C74" s="52">
        <v>3</v>
      </c>
      <c r="D74" s="53">
        <f>I24+I40+I41</f>
        <v>135192.79999999999</v>
      </c>
      <c r="G74" s="40" t="s">
        <v>245</v>
      </c>
      <c r="H74" s="40">
        <f>57-20+2</f>
        <v>39</v>
      </c>
      <c r="I74" s="47">
        <f>I69-I8-I9-I10-I11-I12-I13-I14-I15-I34-I35-I36-I37-I42-I43-I44-I45-I46-I47</f>
        <v>3872419.1800000016</v>
      </c>
    </row>
    <row r="75" spans="1:9" x14ac:dyDescent="0.25">
      <c r="A75" s="40" t="s">
        <v>76</v>
      </c>
      <c r="B75" s="40"/>
      <c r="C75" s="52">
        <v>2</v>
      </c>
      <c r="D75" s="53">
        <f>I20+I58</f>
        <v>9995</v>
      </c>
      <c r="G75" s="40" t="s">
        <v>246</v>
      </c>
      <c r="H75" s="40">
        <f>18</f>
        <v>18</v>
      </c>
      <c r="I75" s="53">
        <f>I8+I9+I10+I11+I12+I13+I14+I15+I34+I35+I36+I37+I42+I43+I44+I45+I46+I47</f>
        <v>5209101.03</v>
      </c>
    </row>
    <row r="76" spans="1:9" x14ac:dyDescent="0.25">
      <c r="A76" s="40" t="s">
        <v>71</v>
      </c>
      <c r="B76" s="40"/>
      <c r="C76" s="52">
        <v>1</v>
      </c>
      <c r="D76" s="53">
        <f>I19</f>
        <v>18500</v>
      </c>
      <c r="G76" s="40" t="s">
        <v>247</v>
      </c>
      <c r="H76" s="40"/>
      <c r="I76" s="53">
        <v>0</v>
      </c>
    </row>
    <row r="77" spans="1:9" x14ac:dyDescent="0.25">
      <c r="A77" s="16" t="s">
        <v>216</v>
      </c>
      <c r="B77" s="40"/>
      <c r="C77" s="52">
        <v>1</v>
      </c>
      <c r="D77" s="53">
        <f>I61</f>
        <v>6000</v>
      </c>
      <c r="G77" s="40"/>
      <c r="H77" s="40"/>
      <c r="I77" s="53"/>
    </row>
    <row r="78" spans="1:9" x14ac:dyDescent="0.25">
      <c r="A78" s="40" t="s">
        <v>188</v>
      </c>
      <c r="B78" s="40"/>
      <c r="C78" s="52">
        <v>1</v>
      </c>
      <c r="D78" s="53">
        <f>I53</f>
        <v>178310</v>
      </c>
      <c r="G78" s="40"/>
      <c r="H78" s="40"/>
      <c r="I78" s="40"/>
    </row>
    <row r="79" spans="1:9" x14ac:dyDescent="0.25">
      <c r="A79" s="40" t="s">
        <v>121</v>
      </c>
      <c r="B79" s="40"/>
      <c r="C79" s="52">
        <v>1</v>
      </c>
      <c r="D79" s="53">
        <f>I30</f>
        <v>18165</v>
      </c>
      <c r="G79" s="40"/>
      <c r="H79" s="40"/>
      <c r="I79" s="40"/>
    </row>
    <row r="80" spans="1:9" x14ac:dyDescent="0.25">
      <c r="A80" s="40" t="s">
        <v>148</v>
      </c>
      <c r="B80" s="40"/>
      <c r="C80" s="52">
        <v>1</v>
      </c>
      <c r="D80" s="53">
        <f>I38</f>
        <v>43000</v>
      </c>
      <c r="G80" s="40"/>
      <c r="H80" s="40"/>
      <c r="I80" s="40"/>
    </row>
    <row r="81" spans="1:9" x14ac:dyDescent="0.25">
      <c r="A81" s="40" t="s">
        <v>152</v>
      </c>
      <c r="B81" s="40"/>
      <c r="C81" s="52">
        <v>1</v>
      </c>
      <c r="D81" s="53">
        <f>I39</f>
        <v>14000</v>
      </c>
      <c r="G81" s="40"/>
      <c r="H81" s="40"/>
      <c r="I81" s="40"/>
    </row>
    <row r="82" spans="1:9" x14ac:dyDescent="0.25">
      <c r="A82" s="16" t="s">
        <v>116</v>
      </c>
      <c r="B82" s="40"/>
      <c r="C82" s="52">
        <v>1</v>
      </c>
      <c r="D82" s="53">
        <f>I29</f>
        <v>152191</v>
      </c>
      <c r="G82" s="40"/>
      <c r="H82" s="40"/>
      <c r="I82" s="40"/>
    </row>
    <row r="83" spans="1:9" x14ac:dyDescent="0.25">
      <c r="A83" s="40" t="s">
        <v>107</v>
      </c>
      <c r="B83" s="40"/>
      <c r="C83" s="52">
        <v>2</v>
      </c>
      <c r="D83" s="53">
        <f>I27+I64</f>
        <v>299035.59999999998</v>
      </c>
      <c r="G83" s="40"/>
      <c r="H83" s="40"/>
      <c r="I83" s="40"/>
    </row>
    <row r="84" spans="1:9" x14ac:dyDescent="0.25">
      <c r="A84" s="16" t="s">
        <v>248</v>
      </c>
      <c r="B84" s="40"/>
      <c r="C84" s="52">
        <v>1</v>
      </c>
      <c r="D84" s="53">
        <f>I28</f>
        <v>188106.38</v>
      </c>
      <c r="G84" s="40"/>
      <c r="H84" s="40"/>
      <c r="I84" s="40"/>
    </row>
    <row r="85" spans="1:9" x14ac:dyDescent="0.25">
      <c r="A85" s="40" t="s">
        <v>209</v>
      </c>
      <c r="B85" s="40"/>
      <c r="C85" s="52">
        <v>1</v>
      </c>
      <c r="D85" s="53">
        <f>I59</f>
        <v>11800</v>
      </c>
      <c r="G85" s="40"/>
      <c r="H85" s="40"/>
      <c r="I85" s="40"/>
    </row>
    <row r="86" spans="1:9" x14ac:dyDescent="0.25">
      <c r="A86" s="40" t="s">
        <v>199</v>
      </c>
      <c r="B86" s="40"/>
      <c r="C86" s="52">
        <v>1</v>
      </c>
      <c r="D86" s="53">
        <f>I56</f>
        <v>265000</v>
      </c>
      <c r="G86" s="40"/>
      <c r="H86" s="40"/>
      <c r="I86" s="40"/>
    </row>
    <row r="87" spans="1:9" x14ac:dyDescent="0.25">
      <c r="A87" s="40" t="s">
        <v>65</v>
      </c>
      <c r="B87" s="40"/>
      <c r="C87" s="52">
        <v>1</v>
      </c>
      <c r="D87" s="53">
        <f>I18</f>
        <v>245000</v>
      </c>
      <c r="G87" s="40"/>
      <c r="H87" s="40"/>
      <c r="I87" s="40"/>
    </row>
    <row r="88" spans="1:9" x14ac:dyDescent="0.25">
      <c r="A88" s="40" t="s">
        <v>102</v>
      </c>
      <c r="B88" s="40"/>
      <c r="C88" s="52">
        <v>2</v>
      </c>
      <c r="D88" s="53">
        <f>I26+I55</f>
        <v>27450</v>
      </c>
      <c r="G88" s="40"/>
      <c r="H88" s="40"/>
      <c r="I88" s="40"/>
    </row>
    <row r="89" spans="1:9" x14ac:dyDescent="0.25">
      <c r="A89" s="40" t="s">
        <v>128</v>
      </c>
      <c r="B89" s="40"/>
      <c r="C89" s="52">
        <v>6</v>
      </c>
      <c r="D89" s="53">
        <f>88286.5+208246.52+I32+I51+I52+I60+I62</f>
        <v>463279.82</v>
      </c>
      <c r="G89" s="40"/>
      <c r="H89" s="40"/>
      <c r="I89" s="40"/>
    </row>
    <row r="90" spans="1:9" x14ac:dyDescent="0.25">
      <c r="A90" s="40" t="s">
        <v>55</v>
      </c>
      <c r="B90" s="40"/>
      <c r="C90" s="52">
        <v>1</v>
      </c>
      <c r="D90" s="53">
        <f>I16</f>
        <v>111000.24</v>
      </c>
      <c r="G90" s="40"/>
      <c r="H90" s="40"/>
      <c r="I90" s="40"/>
    </row>
    <row r="91" spans="1:9" x14ac:dyDescent="0.25">
      <c r="A91" s="40" t="s">
        <v>132</v>
      </c>
      <c r="B91" s="40"/>
      <c r="C91" s="52">
        <v>12</v>
      </c>
      <c r="D91" s="53">
        <f>I33+I34+I35+I36+I37+I42+I43+I44+I45+I46+I47+I54</f>
        <v>1375070.8</v>
      </c>
      <c r="G91" s="40"/>
      <c r="H91" s="40"/>
      <c r="I91" s="40"/>
    </row>
    <row r="92" spans="1:9" x14ac:dyDescent="0.25">
      <c r="A92" s="40" t="s">
        <v>249</v>
      </c>
      <c r="B92" s="40"/>
      <c r="C92" s="52">
        <v>0</v>
      </c>
      <c r="D92" s="53">
        <f>6419.97</f>
        <v>6419.97</v>
      </c>
      <c r="G92" s="40"/>
      <c r="H92" s="40"/>
      <c r="I92" s="40"/>
    </row>
    <row r="93" spans="1:9" x14ac:dyDescent="0.25">
      <c r="A93" s="40" t="s">
        <v>232</v>
      </c>
      <c r="B93" s="40"/>
      <c r="C93" s="52">
        <v>2</v>
      </c>
      <c r="D93" s="53">
        <f>I66+I68</f>
        <v>773473.7</v>
      </c>
      <c r="G93" s="40"/>
      <c r="H93" s="40"/>
      <c r="I93" s="40"/>
    </row>
    <row r="94" spans="1:9" x14ac:dyDescent="0.25">
      <c r="A94" s="40" t="s">
        <v>19</v>
      </c>
      <c r="B94" s="40"/>
      <c r="C94" s="52">
        <v>7</v>
      </c>
      <c r="D94" s="53">
        <f>I8+I14+I15+I23+I31+I57+I67</f>
        <v>3497380.2699999996</v>
      </c>
      <c r="G94" s="40"/>
      <c r="H94" s="40"/>
      <c r="I94" s="40"/>
    </row>
    <row r="95" spans="1:9" x14ac:dyDescent="0.25">
      <c r="A95" s="40" t="s">
        <v>250</v>
      </c>
      <c r="B95" s="40"/>
      <c r="C95" s="52">
        <v>1</v>
      </c>
      <c r="D95" s="53">
        <f>303625.8</f>
        <v>303625.8</v>
      </c>
      <c r="G95" s="40"/>
      <c r="H95" s="40"/>
      <c r="I95" s="40"/>
    </row>
    <row r="96" spans="1:9" x14ac:dyDescent="0.25">
      <c r="A96" s="40" t="s">
        <v>35</v>
      </c>
      <c r="B96" s="40"/>
      <c r="C96" s="52">
        <v>2</v>
      </c>
      <c r="D96" s="53">
        <f>I12+I17</f>
        <v>476719.65</v>
      </c>
      <c r="G96" s="40"/>
      <c r="H96" s="40"/>
      <c r="I96" s="40"/>
    </row>
    <row r="97" spans="1:9" x14ac:dyDescent="0.25">
      <c r="A97" s="40" t="s">
        <v>251</v>
      </c>
      <c r="B97" s="40"/>
      <c r="C97" s="52">
        <v>0</v>
      </c>
      <c r="D97" s="53">
        <f>19824+5947.2</f>
        <v>25771.200000000001</v>
      </c>
      <c r="G97" s="40"/>
      <c r="H97" s="40"/>
      <c r="I97" s="40"/>
    </row>
    <row r="98" spans="1:9" x14ac:dyDescent="0.25">
      <c r="A98" s="40" t="s">
        <v>25</v>
      </c>
      <c r="B98" s="40"/>
      <c r="C98" s="52">
        <v>5</v>
      </c>
      <c r="D98" s="53">
        <f>I9+I10+I11+I50+I63</f>
        <v>394569.81</v>
      </c>
      <c r="G98" s="40"/>
      <c r="H98" s="40"/>
      <c r="I98" s="40"/>
    </row>
    <row r="99" spans="1:9" x14ac:dyDescent="0.25">
      <c r="A99" s="40" t="s">
        <v>252</v>
      </c>
      <c r="B99" s="40"/>
      <c r="C99" s="52">
        <v>1</v>
      </c>
      <c r="D99" s="53">
        <f>7627.5+34835.67</f>
        <v>42463.17</v>
      </c>
      <c r="G99" s="40"/>
      <c r="H99" s="40"/>
      <c r="I99" s="40"/>
    </row>
    <row r="100" spans="1:9" s="2" customFormat="1" x14ac:dyDescent="0.25">
      <c r="A100" s="51" t="s">
        <v>253</v>
      </c>
      <c r="B100" s="51"/>
      <c r="C100" s="52">
        <f>SUM(C74:C99)</f>
        <v>57</v>
      </c>
      <c r="D100" s="53">
        <f>SUM(D74:D99)</f>
        <v>9081520.209999999</v>
      </c>
      <c r="E100" s="49"/>
      <c r="F100" s="54">
        <f xml:space="preserve"> I69-D100</f>
        <v>0</v>
      </c>
      <c r="G100" s="55" t="s">
        <v>254</v>
      </c>
      <c r="H100" s="40">
        <f>H74+H75+H76</f>
        <v>57</v>
      </c>
      <c r="I100" s="56">
        <f>I74+I75+I76</f>
        <v>9081520.2100000009</v>
      </c>
    </row>
    <row r="101" spans="1:9" s="2" customFormat="1" x14ac:dyDescent="0.25">
      <c r="A101" s="57"/>
      <c r="B101" s="57"/>
      <c r="C101" s="58"/>
      <c r="D101" s="59"/>
      <c r="E101" s="49"/>
      <c r="F101" s="54"/>
      <c r="G101" s="60"/>
      <c r="H101"/>
      <c r="I101" s="54"/>
    </row>
    <row r="102" spans="1:9" s="2" customFormat="1" ht="15.75" x14ac:dyDescent="0.25">
      <c r="A102" s="61" t="s">
        <v>255</v>
      </c>
      <c r="B102" s="61"/>
      <c r="C102" s="61"/>
      <c r="D102" s="62"/>
      <c r="E102" s="49"/>
      <c r="F102" s="54"/>
      <c r="G102" s="60"/>
      <c r="H102"/>
      <c r="I102" s="54"/>
    </row>
    <row r="103" spans="1:9" s="2" customFormat="1" ht="15.75" x14ac:dyDescent="0.25">
      <c r="A103" s="5" t="s">
        <v>256</v>
      </c>
      <c r="B103" s="5"/>
      <c r="C103" s="5" t="s">
        <v>242</v>
      </c>
      <c r="D103" s="63" t="s">
        <v>243</v>
      </c>
      <c r="E103" s="49"/>
      <c r="F103" s="54"/>
      <c r="G103" s="60"/>
      <c r="H103"/>
      <c r="I103" s="54"/>
    </row>
    <row r="104" spans="1:9" s="2" customFormat="1" ht="15.75" x14ac:dyDescent="0.25">
      <c r="A104" s="29" t="s">
        <v>257</v>
      </c>
      <c r="B104" s="29"/>
      <c r="C104" s="29">
        <f>20</f>
        <v>20</v>
      </c>
      <c r="D104" s="63">
        <f>I8+I9+I10+I11+I12+I13+I14+I15+I16+I17+I34+I35+I36+I37+I42+I43+I44+I45+I46+I47</f>
        <v>5538387.6600000001</v>
      </c>
      <c r="E104" s="49"/>
      <c r="F104" s="54"/>
      <c r="G104" s="60"/>
      <c r="H104"/>
      <c r="I104" s="54"/>
    </row>
    <row r="105" spans="1:9" s="2" customFormat="1" ht="15.75" x14ac:dyDescent="0.25">
      <c r="A105" s="29" t="s">
        <v>258</v>
      </c>
      <c r="B105" s="29"/>
      <c r="C105" s="29">
        <f>37</f>
        <v>37</v>
      </c>
      <c r="D105" s="63">
        <f>3543132.55</f>
        <v>3543132.55</v>
      </c>
      <c r="E105" s="49"/>
      <c r="F105" s="54"/>
      <c r="G105" s="60"/>
      <c r="H105"/>
      <c r="I105" s="54"/>
    </row>
    <row r="106" spans="1:9" s="2" customFormat="1" ht="15.75" x14ac:dyDescent="0.25">
      <c r="A106" s="64" t="s">
        <v>254</v>
      </c>
      <c r="B106" s="29"/>
      <c r="C106" s="65">
        <f>SUM(C104:C105)</f>
        <v>57</v>
      </c>
      <c r="D106" s="66">
        <f>SUM(D104:D105)</f>
        <v>9081520.2100000009</v>
      </c>
      <c r="E106" s="49"/>
      <c r="F106" s="54"/>
      <c r="G106" s="60"/>
      <c r="H106"/>
      <c r="I106" s="54"/>
    </row>
    <row r="107" spans="1:9" s="2" customFormat="1" x14ac:dyDescent="0.25">
      <c r="A107" s="57"/>
      <c r="B107" s="57"/>
      <c r="C107" s="58"/>
      <c r="D107" s="59"/>
      <c r="E107" s="49"/>
      <c r="F107" s="54"/>
      <c r="G107" s="60"/>
      <c r="H107"/>
      <c r="I107" s="54"/>
    </row>
    <row r="108" spans="1:9" s="2" customFormat="1" x14ac:dyDescent="0.25">
      <c r="A108" t="s">
        <v>259</v>
      </c>
      <c r="B108"/>
      <c r="C108" s="58"/>
      <c r="D108" s="59"/>
      <c r="E108" s="49"/>
      <c r="F108" s="54"/>
      <c r="G108" s="60"/>
      <c r="H108"/>
      <c r="I108" s="54"/>
    </row>
    <row r="109" spans="1:9" s="2" customFormat="1" x14ac:dyDescent="0.25">
      <c r="A109" t="s">
        <v>260</v>
      </c>
      <c r="B109"/>
      <c r="C109" s="58"/>
      <c r="D109" s="59"/>
      <c r="E109" s="49"/>
      <c r="F109" s="54"/>
      <c r="G109" s="60"/>
      <c r="H109"/>
      <c r="I109" s="54"/>
    </row>
    <row r="110" spans="1:9" s="2" customFormat="1" x14ac:dyDescent="0.25">
      <c r="A110" t="s">
        <v>261</v>
      </c>
      <c r="B110"/>
      <c r="C110" s="58"/>
      <c r="D110" s="59"/>
      <c r="E110" s="49"/>
      <c r="F110" s="54"/>
      <c r="G110" s="60"/>
      <c r="H110"/>
      <c r="I110" s="54"/>
    </row>
    <row r="111" spans="1:9" s="2" customFormat="1" x14ac:dyDescent="0.25">
      <c r="A111"/>
      <c r="B111"/>
      <c r="C111"/>
      <c r="D111"/>
      <c r="E111" s="49"/>
      <c r="F111"/>
      <c r="G111"/>
      <c r="H111"/>
      <c r="I111"/>
    </row>
    <row r="112" spans="1:9" s="2" customFormat="1" x14ac:dyDescent="0.25">
      <c r="A112"/>
      <c r="B112"/>
      <c r="C112"/>
      <c r="D112"/>
      <c r="E112" s="49"/>
      <c r="F112"/>
      <c r="G112"/>
      <c r="H112"/>
      <c r="I112"/>
    </row>
    <row r="113" spans="1:9" s="2" customFormat="1" x14ac:dyDescent="0.25">
      <c r="A113"/>
      <c r="B113"/>
      <c r="C113"/>
      <c r="D113"/>
      <c r="E113" s="49"/>
      <c r="F113"/>
      <c r="G113"/>
      <c r="H113"/>
      <c r="I113"/>
    </row>
    <row r="115" spans="1:9" x14ac:dyDescent="0.25">
      <c r="G115" t="s">
        <v>262</v>
      </c>
    </row>
    <row r="118" spans="1:9" x14ac:dyDescent="0.25">
      <c r="A118" t="s">
        <v>263</v>
      </c>
    </row>
    <row r="119" spans="1:9" x14ac:dyDescent="0.25">
      <c r="A119" t="s">
        <v>264</v>
      </c>
    </row>
    <row r="121" spans="1:9" x14ac:dyDescent="0.25">
      <c r="A121" s="67" t="s">
        <v>265</v>
      </c>
      <c r="B121" s="67"/>
      <c r="C121" s="67"/>
      <c r="D121" s="67"/>
    </row>
    <row r="122" spans="1:9" x14ac:dyDescent="0.25">
      <c r="A122" s="67" t="s">
        <v>266</v>
      </c>
      <c r="B122" s="50"/>
      <c r="C122" s="67"/>
      <c r="D122" s="67"/>
    </row>
    <row r="123" spans="1:9" x14ac:dyDescent="0.25">
      <c r="E123"/>
    </row>
    <row r="124" spans="1:9" x14ac:dyDescent="0.25">
      <c r="B124" t="s">
        <v>267</v>
      </c>
      <c r="C124" s="68">
        <v>268111.37</v>
      </c>
      <c r="E124"/>
    </row>
  </sheetData>
  <mergeCells count="6">
    <mergeCell ref="A3:I3"/>
    <mergeCell ref="A4:I4"/>
    <mergeCell ref="A5:I5"/>
    <mergeCell ref="A6:I6"/>
    <mergeCell ref="G69:H69"/>
    <mergeCell ref="A102:C102"/>
  </mergeCells>
  <pageMargins left="0.31496062992125984" right="0.31496062992125984" top="0.59055118110236227" bottom="0.19685039370078741" header="0.31496062992125984" footer="0.31496062992125984"/>
  <pageSetup scale="61" orientation="portrait" r:id="rId1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ORDENES DE 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1</dc:creator>
  <cp:lastModifiedBy>CONTABILIDAD 1</cp:lastModifiedBy>
  <dcterms:created xsi:type="dcterms:W3CDTF">2026-08-03T18:00:29Z</dcterms:created>
  <dcterms:modified xsi:type="dcterms:W3CDTF">2026-08-03T18:00:50Z</dcterms:modified>
</cp:coreProperties>
</file>